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0"/>
  </bookViews>
  <sheets>
    <sheet name="Proje Bilgileri" sheetId="1" r:id="rId1"/>
    <sheet name="S1" sheetId="2" r:id="rId2"/>
    <sheet name="S2" sheetId="3" r:id="rId3"/>
    <sheet name="S3" sheetId="4" r:id="rId4"/>
    <sheet name="S4" sheetId="5" r:id="rId5"/>
    <sheet name="S2b" sheetId="6" r:id="rId6"/>
    <sheet name="S2c" sheetId="7" r:id="rId7"/>
    <sheet name="S2d" sheetId="8" r:id="rId8"/>
    <sheet name="S3b" sheetId="9" r:id="rId9"/>
    <sheet name="S3c" sheetId="10" r:id="rId10"/>
    <sheet name="S3d" sheetId="11" r:id="rId11"/>
  </sheets>
  <definedNames>
    <definedName name="Aka_Sayi">'Proje Bilgileri'!$BF$120</definedName>
    <definedName name="Aka_Toplam">'Proje Bilgileri'!$BE$120</definedName>
    <definedName name="ArGe">'Proje Bilgileri'!$E$66</definedName>
    <definedName name="Baslangic">'Proje Bilgileri'!$K$52</definedName>
    <definedName name="Bitis">'Proje Bilgileri'!$K$54</definedName>
    <definedName name="Bolum">'Proje Bilgileri'!$H$19</definedName>
    <definedName name="Fakulte">'Proje Bilgileri'!$H$17</definedName>
    <definedName name="IsverenHissesi">'Proje Bilgileri'!$AU$5</definedName>
    <definedName name="KDV">'Proje Bilgileri'!$O$286</definedName>
    <definedName name="Konusu">'Proje Bilgileri'!$E$78</definedName>
    <definedName name="KurulusTipi">'Proje Bilgileri'!$I$47</definedName>
    <definedName name="L_01">'Proje Bilgileri'!$BK$5:$BK$14</definedName>
    <definedName name="L_02">'Proje Bilgileri'!$BL$5:$BL$7</definedName>
    <definedName name="L_03">'Proje Bilgileri'!$BM$5:$BM$18</definedName>
    <definedName name="L_04">'Proje Bilgileri'!$BO$5:$BO$8</definedName>
    <definedName name="L_05">'Proje Bilgileri'!$BP$5:$BP$10</definedName>
    <definedName name="L_1">'Proje Bilgileri'!$BH$120:$BH$279</definedName>
    <definedName name="L_2">'Proje Bilgileri'!$BI$120:$BI$279</definedName>
    <definedName name="L_3">'Proje Bilgileri'!$BJ$120:$BJ$279</definedName>
    <definedName name="L_ArGe">'Proje Bilgileri'!$CA$13:$CA$14</definedName>
    <definedName name="L_Diger">'Proje Bilgileri'!$BQ$5:$BQ$44</definedName>
    <definedName name="L_Fakulte">'Proje Bilgileri'!$BR$5:$BR$10</definedName>
    <definedName name="L_Gorevi">'Proje Bilgileri'!$BZ$25:$BZ$27</definedName>
    <definedName name="L_KDV">'Proje Bilgileri'!$CB$22:$CB$24</definedName>
    <definedName name="L_KurulusTipi">'Proje Bilgileri'!$CA$16:$CA$20</definedName>
    <definedName name="L_ParaBirimi">'Proje Bilgileri'!$CA$5:$CA$9</definedName>
    <definedName name="L_Sure">'Proje Bilgileri'!$BZ$29:$BZ$32</definedName>
    <definedName name="L_Tip">'Proje Bilgileri'!$BZ$22:$BZ$23</definedName>
    <definedName name="L_Unvan">'Proje Bilgileri'!$BX$5:$BX$11</definedName>
    <definedName name="O1_Ad">'Proje Bilgileri'!$I$89</definedName>
    <definedName name="O1_Soyad">'Proje Bilgileri'!$I$91</definedName>
    <definedName name="O1_Unvan">'Proje Bilgileri'!$I$87</definedName>
    <definedName name="O2_Ad">'Proje Bilgileri'!$I$98</definedName>
    <definedName name="O2_Soyad">'Proje Bilgileri'!$I$100</definedName>
    <definedName name="O2_Unvan">'Proje Bilgileri'!$I$96</definedName>
    <definedName name="ParaBirimi">'Proje Bilgileri'!$CC$6</definedName>
    <definedName name="ProjeAdi">'Proje Bilgileri'!$E$61</definedName>
    <definedName name="ProjeKodu">'Proje Bilgileri'!$M$22</definedName>
    <definedName name="ProjeOzeti">'Proje Bilgileri'!$E$71</definedName>
    <definedName name="PY1_Ad">'Proje Bilgileri'!$I$32</definedName>
    <definedName name="PY1_Soyad">'Proje Bilgileri'!$I$34</definedName>
    <definedName name="PY1_Unvan">'Proje Bilgileri'!$I$30</definedName>
    <definedName name="PY2_Ad">'Proje Bilgileri'!$AF$32</definedName>
    <definedName name="PY2_Soyad">'Proje Bilgileri'!$AF$34</definedName>
    <definedName name="PY2_Unvan">'Proje Bilgileri'!$AF$30</definedName>
    <definedName name="Q_PB_Diger">'Proje Bilgileri'!$CC$5</definedName>
    <definedName name="RaporKurum">'Proje Bilgileri'!$I$106</definedName>
    <definedName name="Soz_Sayi">'Proje Bilgileri'!$BF$122</definedName>
    <definedName name="Soz_Toplam">'Proje Bilgileri'!$BE$122</definedName>
    <definedName name="Sure1">'Proje Bilgileri'!$K$56</definedName>
    <definedName name="Sure2">'Proje Bilgileri'!$O$56</definedName>
    <definedName name="TanzimTarihi">'Proje Bilgileri'!$E$310</definedName>
    <definedName name="TedAdi">'Proje Bilgileri'!$I$39</definedName>
    <definedName name="VT_Personel">'Proje Bilgileri'!$BB$119:$BC$279</definedName>
    <definedName name="VTL_AdSoyad">'Proje Bilgileri'!$T$120:$T$279</definedName>
    <definedName name="VTL_Gorev">'Proje Bilgileri'!$E$120:$E$279</definedName>
    <definedName name="VTL_T1">'Proje Bilgileri'!$AC$120:$AC$279</definedName>
    <definedName name="VTL_T2">'Proje Bilgileri'!$AG$120:$AG$279</definedName>
    <definedName name="VTL_T3">'Proje Bilgileri'!$AK$120:$AK$279</definedName>
    <definedName name="VTL_T4">'Proje Bilgileri'!$AO$120:$AO$279</definedName>
    <definedName name="VTL_T5">'Proje Bilgileri'!$AS$120:$AS$279</definedName>
    <definedName name="VTL_Unvan">'Proje Bilgileri'!$O$120:$O$279</definedName>
    <definedName name="_xlnm.Print_Area" localSheetId="0">'Proje Bilgileri'!$C$113:$AW$219</definedName>
    <definedName name="_xlnm.Print_Area" localSheetId="1">'S1'!$B$2:$AG$45</definedName>
    <definedName name="_xlnm.Print_Area" localSheetId="2">'S2'!$B$2:$AG$49</definedName>
    <definedName name="_xlnm.Print_Area" localSheetId="5">'S2b'!$B$2:$AG$49</definedName>
    <definedName name="_xlnm.Print_Area" localSheetId="6">'S2c'!$B$2:$AG$49</definedName>
    <definedName name="_xlnm.Print_Area" localSheetId="7">'S2d'!$B$2:$AG$49</definedName>
    <definedName name="_xlnm.Print_Area" localSheetId="3">'S3'!$B$2:$AG$50</definedName>
    <definedName name="_xlnm.Print_Area" localSheetId="8">'S3b'!$B$2:$AG$50</definedName>
    <definedName name="_xlnm.Print_Area" localSheetId="9">'S3c'!$B$2:$AG$50</definedName>
    <definedName name="_xlnm.Print_Area" localSheetId="10">'S3d'!$B$2:$AG$50</definedName>
    <definedName name="_xlnm.Print_Area" localSheetId="4">'S4'!$B$2:$AG$47</definedName>
    <definedName name="_xlnm.Print_Titles" localSheetId="0">'Proje Bilgileri'!$128:$134</definedName>
  </definedNames>
  <calcPr fullCalcOnLoad="1"/>
</workbook>
</file>

<file path=xl/sharedStrings.xml><?xml version="1.0" encoding="utf-8"?>
<sst xmlns="http://schemas.openxmlformats.org/spreadsheetml/2006/main" count="423" uniqueCount="287">
  <si>
    <t>1.</t>
  </si>
  <si>
    <t>2.</t>
  </si>
  <si>
    <t>Projenin yapılacağı birimi seçiniz:</t>
  </si>
  <si>
    <t>Matematik Bölümü</t>
  </si>
  <si>
    <t>Deniz Bilimleri Enstitüsü</t>
  </si>
  <si>
    <t>Sosyoloji Bölümü</t>
  </si>
  <si>
    <t>Mimarlık Bölümü</t>
  </si>
  <si>
    <t>İşletme Bölümü</t>
  </si>
  <si>
    <t>Eğitim Bilimleri Bölümü</t>
  </si>
  <si>
    <t>Enformatik Enstitüsü</t>
  </si>
  <si>
    <t>Kimya Bölümü</t>
  </si>
  <si>
    <t>Şehir ve Bölge Planlama Bölümü</t>
  </si>
  <si>
    <t>İktisat Bölümü</t>
  </si>
  <si>
    <t>Yabancı Diller Eğitimi Bölümü</t>
  </si>
  <si>
    <t>Psikoloji Bölümü</t>
  </si>
  <si>
    <t>Endüstri Ürünleri Tasarımı Bölümü</t>
  </si>
  <si>
    <t>Beden Eğitimi ve Spor Bölümü</t>
  </si>
  <si>
    <t>Uygulamalı Matematik Enstitüsü</t>
  </si>
  <si>
    <t>Fizik Bölümü</t>
  </si>
  <si>
    <t>Rektörlük</t>
  </si>
  <si>
    <t>Felsefe Bölümü</t>
  </si>
  <si>
    <t>Tarih Bölümü</t>
  </si>
  <si>
    <t>Biyoloji Bölümü</t>
  </si>
  <si>
    <t>İstatistik Bölümü</t>
  </si>
  <si>
    <t>Mimarlık Fakültesi</t>
  </si>
  <si>
    <t>Mühendislik Fakültesi</t>
  </si>
  <si>
    <t>İktisadi ve İdari Bilimler Fakültesi</t>
  </si>
  <si>
    <t>Eğitim Fakültesi</t>
  </si>
  <si>
    <t>Diğer (Yüksek Okul, Enstitü, Araştırma Merkezi, vs.)</t>
  </si>
  <si>
    <t>3.</t>
  </si>
  <si>
    <t>Proje Yöneticisi 1</t>
  </si>
  <si>
    <t>Adı:</t>
  </si>
  <si>
    <t>Soyadı:</t>
  </si>
  <si>
    <t>Prof. Dr.</t>
  </si>
  <si>
    <t>Doç. Dr.</t>
  </si>
  <si>
    <t>Yrd. Doç. Dr.</t>
  </si>
  <si>
    <t>4.</t>
  </si>
  <si>
    <t>TL</t>
  </si>
  <si>
    <t>USD</t>
  </si>
  <si>
    <t>£</t>
  </si>
  <si>
    <t>Euro</t>
  </si>
  <si>
    <t>Diğer</t>
  </si>
  <si>
    <t>Enstitü Müdürü</t>
  </si>
  <si>
    <t>Yabancı Diller Yüksek Okulu Müdürü</t>
  </si>
  <si>
    <t>Rektör</t>
  </si>
  <si>
    <t>Daire Başkanı</t>
  </si>
  <si>
    <t>Projeyi destekleyen kuruluşla ilgili bilgileri giriniz:</t>
  </si>
  <si>
    <t>Vergi Dairesi:</t>
  </si>
  <si>
    <t>Vergi Numarası:</t>
  </si>
  <si>
    <t>Telefon 2:</t>
  </si>
  <si>
    <t>Telefon 1:</t>
  </si>
  <si>
    <t>5.</t>
  </si>
  <si>
    <t>Projenin başlangıç ve bitiş tarihleri ile süresini giriniz:</t>
  </si>
  <si>
    <t>Başlangıç Tarihi:</t>
  </si>
  <si>
    <t>Bitiş Tarihi:</t>
  </si>
  <si>
    <t>Süresi:</t>
  </si>
  <si>
    <t>6.</t>
  </si>
  <si>
    <t>7.</t>
  </si>
  <si>
    <t>Sözleşme konusunu ve kapsamını (özet olarak) yazınız:</t>
  </si>
  <si>
    <t>8.</t>
  </si>
  <si>
    <t>9.</t>
  </si>
  <si>
    <t>10.</t>
  </si>
  <si>
    <t>Proje raporlarının teslim edileceği kurumu belirtiniz:</t>
  </si>
  <si>
    <t>11.</t>
  </si>
  <si>
    <t>Akademik</t>
  </si>
  <si>
    <t>Sözleşmeli</t>
  </si>
  <si>
    <t>Yönetici</t>
  </si>
  <si>
    <t>Araştırmacı</t>
  </si>
  <si>
    <t>Projedeki Görevi</t>
  </si>
  <si>
    <t>12.</t>
  </si>
  <si>
    <t>PROJE TAKİP FORMU</t>
  </si>
  <si>
    <t>Fakülte:</t>
  </si>
  <si>
    <t>Bölüm</t>
  </si>
  <si>
    <t>Bölüm:</t>
  </si>
  <si>
    <t>Proje yöneticisi bilgilerini giriniz:</t>
  </si>
  <si>
    <t>Proje Yöneticisi 2</t>
  </si>
  <si>
    <t>Adresi:</t>
  </si>
  <si>
    <t>Gün</t>
  </si>
  <si>
    <t>Ay</t>
  </si>
  <si>
    <t>Yıl</t>
  </si>
  <si>
    <t>Saat</t>
  </si>
  <si>
    <t>GİDERLER</t>
  </si>
  <si>
    <t>13.</t>
  </si>
  <si>
    <t>14.</t>
  </si>
  <si>
    <t>YÜZDE</t>
  </si>
  <si>
    <t>Adı Soyadı</t>
  </si>
  <si>
    <t>Aka</t>
  </si>
  <si>
    <t>İda</t>
  </si>
  <si>
    <t>Söz</t>
  </si>
  <si>
    <t>k</t>
  </si>
  <si>
    <t>t</t>
  </si>
  <si>
    <t>s</t>
  </si>
  <si>
    <t>TAKİP FORMU</t>
  </si>
  <si>
    <t>Proje kodunu giriniz:</t>
  </si>
  <si>
    <t>Araştırma Başlangıç Tarihi:</t>
  </si>
  <si>
    <t>Araştırma Bitiş Tarihi:</t>
  </si>
  <si>
    <t>Araştırma Süresi:</t>
  </si>
  <si>
    <t>Proje Yöneticisi</t>
  </si>
  <si>
    <t>Başkan</t>
  </si>
  <si>
    <t>İmza</t>
  </si>
  <si>
    <t>Tarih</t>
  </si>
  <si>
    <t>Sözleşme Konusu ve Kapsamı (Özet Olarak):</t>
  </si>
  <si>
    <t>Projedeki
Görev Süresi
(Ay)</t>
  </si>
  <si>
    <t>Görev
Süresi
(Ay)</t>
  </si>
  <si>
    <t>TABLO 1-b: PROJEDE GÖREV ALAN ÜNİVERSİTE AKADEMİK PERSONELİ VE İLGİLİ ÖDEMELER</t>
  </si>
  <si>
    <t>TABLO 1-c: PROJEDE GÖREV ALAN ÜNİVERSİTE AKADEMİK PERSONELİ VE İLGİLİ ÖDEMELER</t>
  </si>
  <si>
    <t>TABLO 1-d: PROJEDE GÖREV ALAN ÜNİVERSİTE AKADEMİK PERSONELİ VE İLGİLİ ÖDEMELER</t>
  </si>
  <si>
    <t>PROJE UYGULAMASI</t>
  </si>
  <si>
    <t>MASRAFLAR ARASINDAKİ NAKİL</t>
  </si>
  <si>
    <t>RAPORLAR</t>
  </si>
  <si>
    <t>Sözleşme tanzim tarihini yazınız:</t>
  </si>
  <si>
    <t>►</t>
  </si>
  <si>
    <t>S1</t>
  </si>
  <si>
    <t>S2</t>
  </si>
  <si>
    <t>S3</t>
  </si>
  <si>
    <t>S2b</t>
  </si>
  <si>
    <t>S2c</t>
  </si>
  <si>
    <t>S2d</t>
  </si>
  <si>
    <t>S3b</t>
  </si>
  <si>
    <t>S3c</t>
  </si>
  <si>
    <t>S3d</t>
  </si>
  <si>
    <t>S4</t>
  </si>
  <si>
    <t>Bilgilerini girdiğiniz projenin Takip Formunu almak için sırası ile işaretlenmiş sayfaları yazdırınız:</t>
  </si>
  <si>
    <t>ü</t>
  </si>
  <si>
    <t>Koordinatör</t>
  </si>
  <si>
    <t>Bu form ODTÜ Döner Sermaye İşletmesi Müdürlüğü (DÖSİM) üzerinden yapılan projeler için gereklidir.</t>
  </si>
  <si>
    <t>Formu doldururken yaşadığınız sorunları aşağıdaki adrese bildirebilirsiniz.</t>
  </si>
  <si>
    <r>
      <t>Sözleşme</t>
    </r>
    <r>
      <rPr>
        <sz val="9"/>
        <rFont val="Times New Roman"/>
        <family val="1"/>
      </rPr>
      <t>li personel için işveren his</t>
    </r>
    <r>
      <rPr>
        <sz val="10"/>
        <rFont val="Times New Roman"/>
        <family val="1"/>
      </rPr>
      <t xml:space="preserve">sesi:  </t>
    </r>
  </si>
  <si>
    <t>Proje Takip Formunda kullanılacak para birimini seçiniz:</t>
  </si>
  <si>
    <t>(Projelerin genellikle tek yöneticisi bulunur, ancak özel durumlarda iki yönetici bulunabilir.)</t>
  </si>
  <si>
    <t>Projenin başlığını yazınız:</t>
  </si>
  <si>
    <t>(Raporlar genellikle projeyi destekleyen kuruluşa gönderilir.)</t>
  </si>
  <si>
    <t>Projede görev alacak akademik, idari ve sözleşmeli personel bilgilerini giriniz:</t>
  </si>
  <si>
    <t>Proje maliyet tablosunu doldurunuz:</t>
  </si>
  <si>
    <t>Demirbaş alımları</t>
  </si>
  <si>
    <t>Dış kurumlardan satın alınan hizmetler</t>
  </si>
  <si>
    <t>Akademik personel ödemeleri</t>
  </si>
  <si>
    <t>Sözleşmeli personel ödemeleri</t>
  </si>
  <si>
    <t>Yurtiçi ve yurtdışı seyahat masrafları</t>
  </si>
  <si>
    <t>Sarf malzemesi alımları</t>
  </si>
  <si>
    <t>Kuruluş adı:</t>
  </si>
  <si>
    <t>Ünvanı</t>
  </si>
  <si>
    <t>Ünvanı:</t>
  </si>
  <si>
    <t>Fakülte payı = A x (%4,25)</t>
  </si>
  <si>
    <t>1. Demirbaş alımları</t>
  </si>
  <si>
    <t>2. Dış kurumlardan satın alınan hizmetler</t>
  </si>
  <si>
    <t>4. Sözleşmeli personel ödemeleri (Tablo 2'den nakil)</t>
  </si>
  <si>
    <t>3. Akademik personel ödemeleri (Tablo 1'den nakil)</t>
  </si>
  <si>
    <t>5. Yurtiçi ve yurtdışı seyahat masrafları</t>
  </si>
  <si>
    <t>6. Sarf malzemesi alımları</t>
  </si>
  <si>
    <t>8. Fakülte payı = A x (%4,25)</t>
  </si>
  <si>
    <t>9. Bölüm demirbaş payı = A x (%4,25)</t>
  </si>
  <si>
    <t>Üniversite genel masraf payı = A x (%19,5) + [ (1) / 0,94 - (1) ]</t>
  </si>
  <si>
    <t>İlgi SEM veya YDYO payı = A x (%8,5)</t>
  </si>
  <si>
    <t>Bölüm payı = A x (%4,25)</t>
  </si>
  <si>
    <t>Öğretim üyesi payı = A x (%8)</t>
  </si>
  <si>
    <t>7. Üniversite genel masraf payı = A x (%19,5) + [ (1) / 0,94 - (1) ]</t>
  </si>
  <si>
    <t>10. İlgi SEM veya YDYO payı = A x (%8,5)</t>
  </si>
  <si>
    <t>Rektörlük (Döner Sermaye İşletmesi Müdürlüğü)</t>
  </si>
  <si>
    <r>
      <t xml:space="preserve">T.C. ORTA DOĞU TEKNİK ÜNİVERSİTESİ
</t>
    </r>
    <r>
      <rPr>
        <b/>
        <sz val="14"/>
        <rFont val="Times New Roman"/>
        <family val="1"/>
      </rPr>
      <t>DÖNER SERMAYE İŞLETMESİ</t>
    </r>
  </si>
  <si>
    <t>Ek: Proje Sözleşmesi ve Ek Sözleşme</t>
  </si>
  <si>
    <t>Fakültemiz öğretim üyelerince hazırlanan aşağıda kayıtlı araştırma proje sözleşmesi, ek sözleşme ve proje özeti ilişikte sunulmuştur. İlgili bölüm ve fakültemiz tarafından uygun görülen projeyi gereği için incelemenize saygı ile arz ederim.</t>
  </si>
  <si>
    <t>Ünvanı
Adı Soyadı
Projedeki Görevi</t>
  </si>
  <si>
    <t>PROJE MALİYETİNE GİRECEK TOPLAM</t>
  </si>
  <si>
    <t>Ar-Ge</t>
  </si>
  <si>
    <t>Kamu</t>
  </si>
  <si>
    <t>*SSK İşveren hissesi, iş göremezlik işveren hissesi</t>
  </si>
  <si>
    <t>3 = (1 + 2)</t>
  </si>
  <si>
    <t>5 = (3 x 4)</t>
  </si>
  <si>
    <t>(Bu formu kullanarak projeye en fazla 100 akademik ve 60 sözleşmeli personel ekleyebilirsiniz. Bu sayı yetersizse lütfen DÖSİM'e bildiriniz.)</t>
  </si>
  <si>
    <t>* (1)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(2)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(3) Mesai saatleri dışında gelir getirici çalışmalarından doğan katkılarına karşılık olarak, (1)'de belirtilen personel için yüzde 50'sini, (2)'de belirtilen personel için yüzde 20'sini geçmeyecek şekilde ayrıca aylık ek ödeme yapılabilir.</t>
  </si>
  <si>
    <r>
      <t xml:space="preserve">* </t>
    </r>
    <r>
      <rPr>
        <b/>
        <sz val="8"/>
        <rFont val="Times New Roman"/>
        <family val="1"/>
      </rPr>
      <t>(1)</t>
    </r>
    <r>
      <rPr>
        <sz val="8"/>
        <rFont val="Times New Roman"/>
        <family val="1"/>
      </rPr>
      <t xml:space="preserve">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t>
    </r>
    <r>
      <rPr>
        <b/>
        <sz val="8"/>
        <rFont val="Times New Roman"/>
        <family val="1"/>
      </rPr>
      <t>(2)</t>
    </r>
    <r>
      <rPr>
        <sz val="8"/>
        <rFont val="Times New Roman"/>
        <family val="1"/>
      </rPr>
      <t xml:space="preserve">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t>
    </r>
    <r>
      <rPr>
        <b/>
        <sz val="8"/>
        <rFont val="Times New Roman"/>
        <family val="1"/>
      </rPr>
      <t>(3)</t>
    </r>
    <r>
      <rPr>
        <sz val="8"/>
        <rFont val="Times New Roman"/>
        <family val="1"/>
      </rPr>
      <t xml:space="preserve"> Mesai saatleri dışında gelir getirici çalışmalarından doğan katkılarına karşılık olarak, </t>
    </r>
    <r>
      <rPr>
        <b/>
        <sz val="8"/>
        <rFont val="Times New Roman"/>
        <family val="1"/>
      </rPr>
      <t>(1)</t>
    </r>
    <r>
      <rPr>
        <sz val="8"/>
        <rFont val="Times New Roman"/>
        <family val="1"/>
      </rPr>
      <t xml:space="preserve">'de belirtilen personel için yüzde 50'sini, </t>
    </r>
    <r>
      <rPr>
        <b/>
        <sz val="8"/>
        <rFont val="Times New Roman"/>
        <family val="1"/>
      </rPr>
      <t>(2)</t>
    </r>
    <r>
      <rPr>
        <sz val="8"/>
        <rFont val="Times New Roman"/>
        <family val="1"/>
      </rPr>
      <t>'de belirtilen personel için yüzde 20'sini geçmeyecek şekilde ayrıca aylık ek ödeme yapılabilir.</t>
    </r>
  </si>
  <si>
    <t>Sayfa 1</t>
  </si>
  <si>
    <t>Sayfa 4</t>
  </si>
  <si>
    <t>Sayfa 2-b</t>
  </si>
  <si>
    <t>Sayfa 2-c</t>
  </si>
  <si>
    <t>Sayfa 2-d</t>
  </si>
  <si>
    <t>Sayfa 3-b</t>
  </si>
  <si>
    <t>Sayfa 3-c</t>
  </si>
  <si>
    <t>Sayfa 3-d</t>
  </si>
  <si>
    <t>Projenin özetini yazınız:</t>
  </si>
  <si>
    <t xml:space="preserve"> </t>
  </si>
  <si>
    <t>15.</t>
  </si>
  <si>
    <t>16.</t>
  </si>
  <si>
    <t xml:space="preserve"> Diğer</t>
  </si>
  <si>
    <t>abal@metu.edu.tr</t>
  </si>
  <si>
    <t>Okutman</t>
  </si>
  <si>
    <t>Araş. Gör.</t>
  </si>
  <si>
    <t>Öğr. Gör.</t>
  </si>
  <si>
    <t>Öğr. Elemanı</t>
  </si>
  <si>
    <t>Uluslararası İlişkiler Bölümü</t>
  </si>
  <si>
    <t>Siyaset Bilimi ve Kamu Yönetimi Bölümü</t>
  </si>
  <si>
    <t>Bilgisayar ve Öğretim Teknolojileri Eğitimi Bölümü</t>
  </si>
  <si>
    <t xml:space="preserve"> Ar-Ge</t>
  </si>
  <si>
    <t xml:space="preserve"> Kamu</t>
  </si>
  <si>
    <t xml:space="preserve"> Ar-Ge Değil</t>
  </si>
  <si>
    <t xml:space="preserve"> Özel Sektör</t>
  </si>
  <si>
    <t xml:space="preserve"> STK</t>
  </si>
  <si>
    <t xml:space="preserve"> Şahıs</t>
  </si>
  <si>
    <t>Mali hükümler bölümünde belirtilmiş olan gider kalemlerinden herhangi birinin aşılması halinde veya bir gider kaleminde öngörülen harcama tutarı sözleşmenin uygulanması esnasında yeterli gelmediği takdirde, Üniversite masraf payından bir azalma yapılmayacak, fakat diğer gider kalemleri arasında aktarma yapılacaktır. Ancak personel giderleri için Rektörlük onayı alınacaktır.</t>
  </si>
  <si>
    <t>(Maliyet tablosunu doldurmak için 3521 numaralı telefonu arayarak Avni Bal'dan yardım alabilirsiniz.)</t>
  </si>
  <si>
    <t>Özel Sektör</t>
  </si>
  <si>
    <t>Ar-Ge Değil</t>
  </si>
  <si>
    <t>Şahıs</t>
  </si>
  <si>
    <t>Kuruluş tipi:</t>
  </si>
  <si>
    <t>STK (Sivil Toplum Kuruluşu)</t>
  </si>
  <si>
    <t>Projenin Ar-Ge içeriği olup olmadığını belirtiniz:</t>
  </si>
  <si>
    <t>(3. ve 4. meddelerdeki personel ücretleri 14. maddeden otomatik olarak aktarılacaktır.)</t>
  </si>
  <si>
    <t>Tarih:</t>
  </si>
  <si>
    <t xml:space="preserve">ARA TOPLAM = (1) + (2) + (3) + (4) + (5) + (6)      </t>
  </si>
  <si>
    <t xml:space="preserve">ARA TOPLAM = (1) + (2) + (3) + (4) + (5) + (6)  </t>
  </si>
  <si>
    <t>Merkez Başkanı</t>
  </si>
  <si>
    <t>Afet Yönetimi Uygulama ve Araştırma Merkezi (AFET)</t>
  </si>
  <si>
    <t>ODTÜ BİLTİR Merkezi</t>
  </si>
  <si>
    <t>Bilim ve Teknoloji Politikaları Araştırma Merkezi (TEKPOL)</t>
  </si>
  <si>
    <t>E-Devlet Araştırma ve Uygulama Merkezi (EDMER)</t>
  </si>
  <si>
    <t>Girişimcilik Araştırma ve Uygulama Merkezi (GİMER)</t>
  </si>
  <si>
    <t>Görsel-İşitsel Sistemler Araştırma ve Üretim Merkezi (GİSAM)</t>
  </si>
  <si>
    <t>Görüntü Analizi Uygulama ve Araştırma Merkezi (OGAM)</t>
  </si>
  <si>
    <t>Güneş Enerjisi Uygulama ve Araştırma Merkezi (GÜNAM)</t>
  </si>
  <si>
    <t>İnşaat Sektörü Eğitim Araştırma Merkezi (ISEM)</t>
  </si>
  <si>
    <t>Karadeniz ve Orta Asya Ülkeleri Araştırma Merkezi (KORA)</t>
  </si>
  <si>
    <t>Konfüçyus Uygulama ve Araştırma Merkezi</t>
  </si>
  <si>
    <t>AR-GE Eğitim ve Ölçme Merkezi</t>
  </si>
  <si>
    <t>Moleküler Biyoloji ve Biyoteknoloji AR-GE Merkezi</t>
  </si>
  <si>
    <t>ODTÜ GAP Araştırma Merkezi (GAP)</t>
  </si>
  <si>
    <t>ODTÜ - PIGM Petrol Araştırma Merkezi (PAL)</t>
  </si>
  <si>
    <t>ODTÜ - TSK Modelleme ve Simülasyon Merkezi (MODSIM)</t>
  </si>
  <si>
    <t>Toplum Bilim Uygulama ve Araştırma Merkezi (TBM)</t>
  </si>
  <si>
    <t>Uygulamalı Etik Araştırma Merkezi (UEAM)</t>
  </si>
  <si>
    <t>Biyomalzeme ve Doku Mühendisliği Uygulama ve Araştırma Merkezi (BIOMATEN)</t>
  </si>
  <si>
    <t>İnsan Hakları ve Güvenliği Uluslararası Araştırma ve Uygulama Merkezi</t>
  </si>
  <si>
    <t>Kaynak Teknolojisi ve Tahribatsiz Muayene Araştırma Merkezi (KAYNAK)</t>
  </si>
  <si>
    <t>Mikro-Elektro-Mekanik Sistemler Araştırma ve Uygulama Merkezi (ODTÜ-MEMS)</t>
  </si>
  <si>
    <t>Tarihsel Çevre Değerlerini Araştırma ve Uygulama Merkezi (TAÇDAM)</t>
  </si>
  <si>
    <t>Rüzgar Enerjisi Teknolojileri Uygulama ve Araştırma Merkezi (RÜZGEM)</t>
  </si>
  <si>
    <t>Yapılı Çevre ve Tasarım Uygulama ve Araştırma Merkezi (YTM-MATPUM)</t>
  </si>
  <si>
    <t>Fen Edebiyat Fakültesi</t>
  </si>
  <si>
    <t>Moleküler Biyoloji ve Genetik Bölümü</t>
  </si>
  <si>
    <t>Bilgisayar Mühendisliği Bölümü</t>
  </si>
  <si>
    <t>Çevre Mühendisliği Bölümü</t>
  </si>
  <si>
    <t>Elektrik ve Elektronik Mühendisliği Bölümü</t>
  </si>
  <si>
    <t>Endüstri Mühendisliği Bölümü</t>
  </si>
  <si>
    <t>Gıda Mühendisliği Bölümü</t>
  </si>
  <si>
    <t>Havacılık ve Uzay Mühendisliği Bölümü</t>
  </si>
  <si>
    <t>İnşaat Mühendisliği Bölümü</t>
  </si>
  <si>
    <t>Jeoloji Mühendisliği Bölümü</t>
  </si>
  <si>
    <t>Maden Mühendisliği Bölümü</t>
  </si>
  <si>
    <t>Makine Mühendisliği Bölümü</t>
  </si>
  <si>
    <t>Metalurji ve Malzeme Mühendisliği Bölümü</t>
  </si>
  <si>
    <t>Mühendislik Bilimleri Bölümü</t>
  </si>
  <si>
    <t>Petrol ve Doğalgaz Mühendisliği Bölümü</t>
  </si>
  <si>
    <t>Fen Bilimleri Enstitüsü</t>
  </si>
  <si>
    <t>Sosyal Bilimler Enstitüsü</t>
  </si>
  <si>
    <t>Meslek Yüksekokulu</t>
  </si>
  <si>
    <t>Türk Dili Bölümü</t>
  </si>
  <si>
    <t>Müzik ve Güzel Sanatlar Bölümü</t>
  </si>
  <si>
    <t>Bilgi İşlem Daire Başkanlığı</t>
  </si>
  <si>
    <t>Sağlık, Kültür ve Spor Daire Başkanlığı</t>
  </si>
  <si>
    <t>Meslek Yüksekokulu Müdürü</t>
  </si>
  <si>
    <t>Bölüm Başkanı</t>
  </si>
  <si>
    <t>Merkez Laboratuvarı</t>
  </si>
  <si>
    <t>Merkez Laboratuvar Müdürü</t>
  </si>
  <si>
    <t>Yabancı Diller Yüksek Okulu</t>
  </si>
  <si>
    <t>Sürekli Eğitim Merkezi</t>
  </si>
  <si>
    <t>Araştırma merkezi veya enstitü payı = A x (%8,5)</t>
  </si>
  <si>
    <t>12. Öğretim üyesi payı = A x (%8)</t>
  </si>
  <si>
    <t>11. Araştırma merkezi veya enstitü payı = A x (%8,5)</t>
  </si>
  <si>
    <t>Projenin uygulanmasında izlenecek esaslar Döner Sermaye Yönetmeliği çerçevesinde olacaktır. Proje yöneticisi ve proje grubu Orta Doğu Teknik Üniversitesi ile ilişkisini kesse bile, projeyi bitirmeyi veya yerine bir yetkiliyi atamayı taahhüt eder.</t>
  </si>
  <si>
    <t xml:space="preserve">TOPLAM PROJE MALİYETİ (K.D.V. DAHİL)  </t>
  </si>
  <si>
    <t xml:space="preserve">TOPLAM PROJE MALİYETİ (K.D.V. HARİÇ)  </t>
  </si>
  <si>
    <t xml:space="preserve">A = TOPLAM PROJE MALİYETİ (K.D.V. HARİÇ) - (1) / 0,94      </t>
  </si>
  <si>
    <t xml:space="preserve">TOPLAM PROJE MALİYETİ (K.D.V. HARİÇ)      </t>
  </si>
  <si>
    <t xml:space="preserve">TOPLAM PROJE MALİYETİ (K.D.V. DAHİL)      </t>
  </si>
  <si>
    <t xml:space="preserve">A = TOPLAM PROJE MALİYETİ (K.D.V. HARİÇ) - (1) / 0,94  </t>
  </si>
  <si>
    <t>Sürekli Eğitim Merkezi Müdürü</t>
  </si>
  <si>
    <t>TABLO 3: PROJE MALİYETİ</t>
  </si>
  <si>
    <r>
      <t xml:space="preserve">Formu doldurmak için gerekli adımlar aşağıda sıralanmıştır. </t>
    </r>
    <r>
      <rPr>
        <sz val="10"/>
        <color indexed="62"/>
        <rFont val="Times New Roman"/>
        <family val="1"/>
      </rPr>
      <t xml:space="preserve">Bilgi girebileceğiniz renklendirilmiş alanlar arasında </t>
    </r>
    <r>
      <rPr>
        <b/>
        <sz val="10"/>
        <color indexed="62"/>
        <rFont val="Times New Roman"/>
        <family val="1"/>
      </rPr>
      <t>Tab</t>
    </r>
    <r>
      <rPr>
        <sz val="10"/>
        <color indexed="62"/>
        <rFont val="Times New Roman"/>
        <family val="1"/>
      </rPr>
      <t xml:space="preserve"> ve </t>
    </r>
    <r>
      <rPr>
        <b/>
        <sz val="10"/>
        <color indexed="62"/>
        <rFont val="Times New Roman"/>
        <family val="1"/>
      </rPr>
      <t>Shift-Tab</t>
    </r>
    <r>
      <rPr>
        <sz val="10"/>
        <color indexed="62"/>
        <rFont val="Times New Roman"/>
        <family val="1"/>
      </rPr>
      <t xml:space="preserve"> tuşları ile hareket edebilirsiniz.</t>
    </r>
  </si>
  <si>
    <t>Rektör Yardımcısı</t>
  </si>
  <si>
    <t>Proje için K.D.V. oranını giriniz:</t>
  </si>
  <si>
    <t>Muaf</t>
  </si>
  <si>
    <t xml:space="preserve">K.D.V. (genellikle SEM ve YDYO için %8, diğerleri için %18)      </t>
  </si>
  <si>
    <t>Prof. Dr. Gönül SAYAN</t>
  </si>
  <si>
    <t>Bilim, Teknoloji, Mühendislik ve Matematik Eğitimi Uygulama ve Araştırma Merkezi(BİLTEMM)</t>
  </si>
  <si>
    <t>Temel Eğitim Bölümü</t>
  </si>
  <si>
    <t>Matematik ve Fen Bilimleri Eğitimi Bölümü</t>
  </si>
  <si>
    <r>
      <t>Kimya Mühendisliği</t>
    </r>
    <r>
      <rPr>
        <b/>
        <sz val="10"/>
        <color indexed="9"/>
        <rFont val="Times New Roman"/>
        <family val="1"/>
      </rPr>
      <t xml:space="preserve"> Bölümü</t>
    </r>
  </si>
</sst>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1F]dd\ mmmm\ yyyy\ dddd"/>
    <numFmt numFmtId="174" formatCode="&quot;Evet&quot;;&quot;Evet&quot;;&quot;Hayır&quot;"/>
    <numFmt numFmtId="175" formatCode="&quot;Doğru&quot;;&quot;Doğru&quot;;&quot;Yanlış&quot;"/>
    <numFmt numFmtId="176" formatCode="&quot;Açık&quot;;&quot;Açık&quot;;&quot;Kapalı&quot;"/>
    <numFmt numFmtId="177" formatCode="[$¥€-2]\ #,##0.00_);[Red]\([$€-2]\ #,##0.00\)"/>
  </numFmts>
  <fonts count="73">
    <font>
      <sz val="10"/>
      <name val="Arial Tur"/>
      <family val="0"/>
    </font>
    <font>
      <sz val="8"/>
      <name val="Arial Tur"/>
      <family val="0"/>
    </font>
    <font>
      <sz val="10"/>
      <name val="Times New Roman"/>
      <family val="1"/>
    </font>
    <font>
      <u val="single"/>
      <sz val="10"/>
      <color indexed="12"/>
      <name val="Arial Tur"/>
      <family val="0"/>
    </font>
    <font>
      <b/>
      <sz val="10"/>
      <name val="Times New Roman"/>
      <family val="1"/>
    </font>
    <font>
      <sz val="12"/>
      <name val="Times New Roman"/>
      <family val="1"/>
    </font>
    <font>
      <u val="single"/>
      <sz val="10"/>
      <name val="Times New Roman"/>
      <family val="1"/>
    </font>
    <font>
      <sz val="10"/>
      <color indexed="9"/>
      <name val="Times New Roman"/>
      <family val="1"/>
    </font>
    <font>
      <sz val="10"/>
      <color indexed="22"/>
      <name val="Times New Roman"/>
      <family val="1"/>
    </font>
    <font>
      <b/>
      <sz val="12"/>
      <name val="Times New Roman"/>
      <family val="1"/>
    </font>
    <font>
      <b/>
      <sz val="16"/>
      <name val="Times New Roman"/>
      <family val="1"/>
    </font>
    <font>
      <u val="single"/>
      <sz val="12"/>
      <name val="Times New Roman"/>
      <family val="1"/>
    </font>
    <font>
      <b/>
      <u val="single"/>
      <sz val="12"/>
      <name val="Times New Roman"/>
      <family val="1"/>
    </font>
    <font>
      <sz val="10"/>
      <color indexed="10"/>
      <name val="Times New Roman"/>
      <family val="1"/>
    </font>
    <font>
      <sz val="9"/>
      <name val="Times New Roman"/>
      <family val="1"/>
    </font>
    <font>
      <b/>
      <sz val="9"/>
      <name val="Times New Roman"/>
      <family val="1"/>
    </font>
    <font>
      <sz val="10"/>
      <color indexed="10"/>
      <name val="Arial Tur"/>
      <family val="0"/>
    </font>
    <font>
      <b/>
      <sz val="10"/>
      <name val="Wingdings"/>
      <family val="0"/>
    </font>
    <font>
      <u val="single"/>
      <sz val="10"/>
      <color indexed="10"/>
      <name val="Times New Roman"/>
      <family val="1"/>
    </font>
    <font>
      <sz val="10"/>
      <color indexed="9"/>
      <name val="Arial Tur"/>
      <family val="0"/>
    </font>
    <font>
      <b/>
      <sz val="14"/>
      <name val="Times New Roman"/>
      <family val="1"/>
    </font>
    <font>
      <b/>
      <sz val="8"/>
      <name val="Times New Roman"/>
      <family val="1"/>
    </font>
    <font>
      <sz val="8"/>
      <name val="Times New Roman"/>
      <family val="1"/>
    </font>
    <font>
      <sz val="12"/>
      <name val="Wingdings"/>
      <family val="0"/>
    </font>
    <font>
      <sz val="10"/>
      <color indexed="62"/>
      <name val="Times New Roman"/>
      <family val="1"/>
    </font>
    <font>
      <b/>
      <sz val="10"/>
      <color indexed="62"/>
      <name val="Times New Roman"/>
      <family val="1"/>
    </font>
    <font>
      <b/>
      <sz val="10"/>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Arial Tur"/>
      <family val="0"/>
    </font>
    <font>
      <u val="single"/>
      <sz val="10"/>
      <color indexed="62"/>
      <name val="Arial Tur"/>
      <family val="0"/>
    </font>
    <font>
      <sz val="8"/>
      <name val="Tahoma"/>
      <family val="2"/>
    </font>
    <font>
      <sz val="12"/>
      <color indexed="8"/>
      <name val="Times New Roman"/>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Times New Roman"/>
      <family val="1"/>
    </font>
    <font>
      <sz val="10"/>
      <color theme="0"/>
      <name val="Arial Tur"/>
      <family val="0"/>
    </font>
    <font>
      <b/>
      <sz val="10"/>
      <color theme="0"/>
      <name val="Times New Roman"/>
      <family val="1"/>
    </font>
    <font>
      <b/>
      <sz val="10"/>
      <color theme="0"/>
      <name val="Arial Tur"/>
      <family val="0"/>
    </font>
    <font>
      <sz val="10"/>
      <color rgb="FFFF0000"/>
      <name val="Times New Roman"/>
      <family val="1"/>
    </font>
    <font>
      <u val="single"/>
      <sz val="10"/>
      <color theme="4" tint="-0.24997000396251678"/>
      <name val="Arial Tu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1" fontId="0" fillId="0" borderId="0" applyFont="0" applyFill="0" applyBorder="0" applyAlignment="0" applyProtection="0"/>
    <xf numFmtId="0" fontId="57" fillId="19" borderId="5" applyNumberFormat="0" applyAlignment="0" applyProtection="0"/>
    <xf numFmtId="0" fontId="58" fillId="20" borderId="6" applyNumberFormat="0" applyAlignment="0" applyProtection="0"/>
    <xf numFmtId="0" fontId="59" fillId="19" borderId="6" applyNumberFormat="0" applyAlignment="0" applyProtection="0"/>
    <xf numFmtId="0" fontId="60" fillId="21" borderId="7" applyNumberFormat="0" applyAlignment="0" applyProtection="0"/>
    <xf numFmtId="0" fontId="61" fillId="22" borderId="0" applyNumberFormat="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3" borderId="0" applyNumberFormat="0" applyBorder="0" applyAlignment="0" applyProtection="0"/>
    <xf numFmtId="0" fontId="0" fillId="24" borderId="8" applyNumberFormat="0" applyFont="0" applyAlignment="0" applyProtection="0"/>
    <xf numFmtId="0" fontId="64"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9" fontId="0" fillId="0" borderId="0" applyFont="0" applyFill="0" applyBorder="0" applyAlignment="0" applyProtection="0"/>
  </cellStyleXfs>
  <cellXfs count="293">
    <xf numFmtId="0" fontId="0" fillId="0" borderId="0" xfId="0" applyAlignment="1">
      <alignment/>
    </xf>
    <xf numFmtId="0" fontId="5" fillId="0" borderId="0" xfId="0" applyFont="1" applyAlignment="1">
      <alignment/>
    </xf>
    <xf numFmtId="0" fontId="2" fillId="32" borderId="10" xfId="0" applyFont="1" applyFill="1" applyBorder="1" applyAlignment="1">
      <alignment/>
    </xf>
    <xf numFmtId="0" fontId="2" fillId="32" borderId="11" xfId="0" applyFont="1" applyFill="1" applyBorder="1" applyAlignment="1">
      <alignment/>
    </xf>
    <xf numFmtId="0" fontId="5" fillId="32" borderId="12" xfId="0" applyFont="1" applyFill="1" applyBorder="1" applyAlignment="1">
      <alignment vertical="center"/>
    </xf>
    <xf numFmtId="0" fontId="5" fillId="32" borderId="13" xfId="0" applyFont="1" applyFill="1" applyBorder="1" applyAlignment="1">
      <alignment vertical="center"/>
    </xf>
    <xf numFmtId="0" fontId="9" fillId="32" borderId="13" xfId="0" applyFont="1" applyFill="1" applyBorder="1" applyAlignment="1">
      <alignment horizontal="right" vertical="center"/>
    </xf>
    <xf numFmtId="0" fontId="5" fillId="32" borderId="14" xfId="0" applyFont="1" applyFill="1" applyBorder="1" applyAlignment="1">
      <alignment vertical="center"/>
    </xf>
    <xf numFmtId="0" fontId="9" fillId="32" borderId="10" xfId="0" applyFont="1" applyFill="1" applyBorder="1" applyAlignment="1">
      <alignment vertical="center"/>
    </xf>
    <xf numFmtId="0" fontId="4" fillId="32" borderId="15" xfId="0" applyFont="1" applyFill="1" applyBorder="1" applyAlignment="1">
      <alignment horizontal="left" vertical="center" indent="1"/>
    </xf>
    <xf numFmtId="0" fontId="4" fillId="32" borderId="15" xfId="0" applyFont="1" applyFill="1" applyBorder="1" applyAlignment="1">
      <alignment vertical="center"/>
    </xf>
    <xf numFmtId="0" fontId="9" fillId="32" borderId="16" xfId="0" applyFont="1" applyFill="1" applyBorder="1" applyAlignment="1">
      <alignment vertical="center"/>
    </xf>
    <xf numFmtId="0" fontId="5" fillId="32" borderId="10" xfId="0" applyFont="1" applyFill="1" applyBorder="1" applyAlignment="1">
      <alignment vertical="center"/>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0" xfId="0" applyFont="1" applyFill="1" applyBorder="1" applyAlignment="1">
      <alignment vertical="top" wrapText="1"/>
    </xf>
    <xf numFmtId="0" fontId="5" fillId="32" borderId="0" xfId="0" applyFont="1" applyFill="1" applyBorder="1" applyAlignment="1">
      <alignment vertical="top"/>
    </xf>
    <xf numFmtId="14" fontId="5" fillId="32" borderId="0" xfId="0" applyNumberFormat="1" applyFont="1" applyFill="1" applyBorder="1" applyAlignment="1">
      <alignment vertical="center"/>
    </xf>
    <xf numFmtId="0" fontId="0" fillId="32" borderId="0" xfId="0" applyFill="1" applyAlignment="1">
      <alignment/>
    </xf>
    <xf numFmtId="0" fontId="12" fillId="32" borderId="0" xfId="0" applyFont="1" applyFill="1" applyBorder="1" applyAlignment="1">
      <alignment vertical="top"/>
    </xf>
    <xf numFmtId="0" fontId="12" fillId="32" borderId="0" xfId="0" applyFont="1" applyFill="1" applyBorder="1" applyAlignment="1">
      <alignment horizontal="left" vertical="center"/>
    </xf>
    <xf numFmtId="0" fontId="5" fillId="32" borderId="17" xfId="0" applyFont="1" applyFill="1" applyBorder="1" applyAlignment="1">
      <alignment vertical="center"/>
    </xf>
    <xf numFmtId="0" fontId="5" fillId="32" borderId="15" xfId="0" applyFont="1" applyFill="1" applyBorder="1" applyAlignment="1">
      <alignment vertical="center"/>
    </xf>
    <xf numFmtId="0" fontId="5" fillId="32" borderId="18" xfId="0" applyFont="1" applyFill="1" applyBorder="1" applyAlignment="1">
      <alignment vertical="center"/>
    </xf>
    <xf numFmtId="0" fontId="9" fillId="32" borderId="0" xfId="0" applyFont="1" applyFill="1" applyBorder="1" applyAlignment="1">
      <alignment vertical="center"/>
    </xf>
    <xf numFmtId="0" fontId="19" fillId="0" borderId="0" xfId="0" applyFont="1" applyAlignment="1">
      <alignment/>
    </xf>
    <xf numFmtId="0" fontId="0" fillId="32" borderId="0" xfId="0" applyFill="1" applyBorder="1" applyAlignment="1">
      <alignment vertical="center"/>
    </xf>
    <xf numFmtId="0" fontId="5" fillId="32" borderId="0" xfId="0" applyFont="1" applyFill="1" applyBorder="1" applyAlignment="1">
      <alignment horizontal="right" vertical="center"/>
    </xf>
    <xf numFmtId="0" fontId="11" fillId="32" borderId="0" xfId="0" applyFont="1" applyFill="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21" xfId="0" applyFont="1" applyFill="1" applyBorder="1" applyAlignment="1">
      <alignment vertical="center"/>
    </xf>
    <xf numFmtId="0" fontId="2" fillId="32" borderId="22" xfId="0" applyFont="1" applyFill="1" applyBorder="1" applyAlignment="1">
      <alignment vertical="center"/>
    </xf>
    <xf numFmtId="0" fontId="2" fillId="32" borderId="0" xfId="0" applyFont="1" applyFill="1" applyBorder="1" applyAlignment="1">
      <alignment vertical="center"/>
    </xf>
    <xf numFmtId="0" fontId="4" fillId="32" borderId="0" xfId="0" applyFont="1" applyFill="1" applyBorder="1" applyAlignment="1">
      <alignment horizontal="center" vertical="center"/>
    </xf>
    <xf numFmtId="0" fontId="2" fillId="32" borderId="23" xfId="0" applyFont="1" applyFill="1" applyBorder="1" applyAlignment="1">
      <alignment vertical="center"/>
    </xf>
    <xf numFmtId="0" fontId="2" fillId="32" borderId="15" xfId="0" applyFont="1" applyFill="1" applyBorder="1" applyAlignment="1">
      <alignment vertical="center"/>
    </xf>
    <xf numFmtId="0" fontId="2" fillId="32" borderId="0" xfId="0" applyFont="1" applyFill="1" applyBorder="1" applyAlignment="1">
      <alignment horizontal="left" vertical="center"/>
    </xf>
    <xf numFmtId="0" fontId="0" fillId="32" borderId="0" xfId="0" applyFill="1" applyAlignment="1">
      <alignment vertical="center"/>
    </xf>
    <xf numFmtId="0" fontId="0" fillId="32" borderId="15" xfId="0" applyFill="1" applyBorder="1" applyAlignment="1">
      <alignment horizontal="left" vertical="center"/>
    </xf>
    <xf numFmtId="0" fontId="2" fillId="32" borderId="15" xfId="0" applyFont="1" applyFill="1" applyBorder="1" applyAlignment="1">
      <alignment horizontal="left" vertical="center"/>
    </xf>
    <xf numFmtId="0" fontId="0" fillId="32" borderId="0" xfId="0" applyFill="1" applyBorder="1" applyAlignment="1">
      <alignment horizontal="left" vertical="center"/>
    </xf>
    <xf numFmtId="0" fontId="2" fillId="32" borderId="15" xfId="0" applyFont="1" applyFill="1" applyBorder="1" applyAlignment="1">
      <alignment horizontal="center" vertical="center"/>
    </xf>
    <xf numFmtId="0" fontId="2" fillId="32" borderId="0" xfId="0" applyFont="1" applyFill="1" applyBorder="1" applyAlignment="1" quotePrefix="1">
      <alignment vertical="center"/>
    </xf>
    <xf numFmtId="0" fontId="0" fillId="32" borderId="15" xfId="0" applyFill="1" applyBorder="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5" xfId="0" applyFont="1" applyFill="1" applyBorder="1" applyAlignment="1">
      <alignment/>
    </xf>
    <xf numFmtId="0" fontId="16" fillId="32" borderId="0" xfId="0" applyFont="1" applyFill="1" applyBorder="1" applyAlignment="1">
      <alignment vertical="center"/>
    </xf>
    <xf numFmtId="0" fontId="13" fillId="32" borderId="0" xfId="0" applyFont="1" applyFill="1" applyBorder="1" applyAlignment="1">
      <alignment vertical="center"/>
    </xf>
    <xf numFmtId="0" fontId="6" fillId="32" borderId="0" xfId="0" applyFont="1" applyFill="1" applyBorder="1" applyAlignment="1">
      <alignment vertical="center"/>
    </xf>
    <xf numFmtId="0" fontId="2" fillId="32" borderId="24" xfId="0" applyFont="1" applyFill="1" applyBorder="1" applyAlignment="1">
      <alignment vertical="center"/>
    </xf>
    <xf numFmtId="0" fontId="2" fillId="32" borderId="25" xfId="0" applyFont="1" applyFill="1" applyBorder="1" applyAlignment="1">
      <alignment vertical="center"/>
    </xf>
    <xf numFmtId="0" fontId="2" fillId="32" borderId="26" xfId="0" applyFont="1" applyFill="1" applyBorder="1" applyAlignment="1">
      <alignment vertical="center"/>
    </xf>
    <xf numFmtId="0" fontId="2" fillId="32" borderId="0" xfId="0" applyFont="1" applyFill="1" applyAlignment="1">
      <alignment/>
    </xf>
    <xf numFmtId="0" fontId="2" fillId="32" borderId="0" xfId="0" applyFont="1" applyFill="1" applyBorder="1" applyAlignment="1">
      <alignment horizontal="right" vertical="center"/>
    </xf>
    <xf numFmtId="0" fontId="5" fillId="32" borderId="0" xfId="0" applyFont="1" applyFill="1" applyBorder="1" applyAlignment="1">
      <alignment horizontal="left" vertical="top" wrapText="1"/>
    </xf>
    <xf numFmtId="0" fontId="4" fillId="32" borderId="27" xfId="0" applyFont="1" applyFill="1" applyBorder="1" applyAlignment="1">
      <alignment vertical="center"/>
    </xf>
    <xf numFmtId="0" fontId="2" fillId="32" borderId="28" xfId="0" applyFont="1" applyFill="1" applyBorder="1" applyAlignment="1">
      <alignment vertical="center"/>
    </xf>
    <xf numFmtId="0" fontId="2" fillId="32" borderId="29" xfId="0" applyFont="1" applyFill="1" applyBorder="1" applyAlignment="1">
      <alignment vertical="center"/>
    </xf>
    <xf numFmtId="0" fontId="2" fillId="32" borderId="27" xfId="0" applyFont="1" applyFill="1" applyBorder="1" applyAlignment="1" quotePrefix="1">
      <alignment vertical="center"/>
    </xf>
    <xf numFmtId="0" fontId="2" fillId="32" borderId="12" xfId="0" applyFont="1" applyFill="1" applyBorder="1" applyAlignment="1" quotePrefix="1">
      <alignment vertical="center"/>
    </xf>
    <xf numFmtId="0" fontId="2" fillId="32" borderId="27" xfId="0" applyFont="1" applyFill="1" applyBorder="1" applyAlignment="1" quotePrefix="1">
      <alignment horizontal="left" vertical="center"/>
    </xf>
    <xf numFmtId="0" fontId="5" fillId="0" borderId="0" xfId="0" applyFont="1" applyAlignment="1">
      <alignment/>
    </xf>
    <xf numFmtId="0" fontId="0" fillId="0" borderId="0" xfId="0" applyAlignment="1">
      <alignment/>
    </xf>
    <xf numFmtId="0" fontId="0" fillId="32" borderId="0" xfId="0" applyFill="1" applyBorder="1" applyAlignment="1">
      <alignment/>
    </xf>
    <xf numFmtId="0" fontId="2" fillId="32" borderId="16" xfId="0" applyFont="1" applyFill="1" applyBorder="1" applyAlignment="1">
      <alignment vertical="center"/>
    </xf>
    <xf numFmtId="0" fontId="2" fillId="32" borderId="10" xfId="0" applyFont="1" applyFill="1" applyBorder="1" applyAlignment="1">
      <alignment horizontal="left" vertical="center" indent="1"/>
    </xf>
    <xf numFmtId="0" fontId="4" fillId="32" borderId="13" xfId="0" applyFont="1" applyFill="1" applyBorder="1" applyAlignment="1">
      <alignment horizontal="left" vertical="center" indent="1"/>
    </xf>
    <xf numFmtId="4" fontId="2" fillId="32" borderId="13" xfId="0" applyNumberFormat="1" applyFont="1" applyFill="1" applyBorder="1" applyAlignment="1">
      <alignment horizontal="right" vertical="center"/>
    </xf>
    <xf numFmtId="4" fontId="2" fillId="32" borderId="14" xfId="0" applyNumberFormat="1" applyFont="1" applyFill="1" applyBorder="1" applyAlignment="1">
      <alignment horizontal="right" vertical="center"/>
    </xf>
    <xf numFmtId="0" fontId="4" fillId="32" borderId="0" xfId="0" applyFont="1" applyFill="1" applyBorder="1" applyAlignment="1">
      <alignment horizontal="left" vertical="center" indent="1"/>
    </xf>
    <xf numFmtId="4" fontId="2" fillId="32" borderId="0" xfId="0" applyNumberFormat="1" applyFont="1" applyFill="1" applyBorder="1" applyAlignment="1">
      <alignment horizontal="right" vertical="center"/>
    </xf>
    <xf numFmtId="4" fontId="2" fillId="32" borderId="16" xfId="0" applyNumberFormat="1" applyFont="1" applyFill="1" applyBorder="1" applyAlignment="1">
      <alignment horizontal="right" vertical="center"/>
    </xf>
    <xf numFmtId="0" fontId="0" fillId="0" borderId="17" xfId="0" applyFont="1" applyBorder="1" applyAlignment="1">
      <alignment/>
    </xf>
    <xf numFmtId="0" fontId="2" fillId="32" borderId="18" xfId="0" applyFont="1" applyFill="1" applyBorder="1" applyAlignment="1">
      <alignment vertical="center"/>
    </xf>
    <xf numFmtId="0" fontId="2" fillId="32" borderId="12" xfId="0" applyFont="1" applyFill="1" applyBorder="1" applyAlignment="1">
      <alignment horizontal="left" vertical="center" indent="1"/>
    </xf>
    <xf numFmtId="0" fontId="4" fillId="32" borderId="10" xfId="0" applyFont="1" applyFill="1" applyBorder="1" applyAlignment="1">
      <alignment horizontal="left" vertical="center" indent="1"/>
    </xf>
    <xf numFmtId="4" fontId="2" fillId="32" borderId="15" xfId="0" applyNumberFormat="1" applyFont="1" applyFill="1" applyBorder="1" applyAlignment="1">
      <alignment horizontal="right" vertical="center"/>
    </xf>
    <xf numFmtId="4" fontId="2" fillId="32" borderId="18"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Alignment="1">
      <alignment/>
    </xf>
    <xf numFmtId="0" fontId="5" fillId="0" borderId="0" xfId="0" applyFont="1" applyFill="1" applyBorder="1" applyAlignment="1">
      <alignment horizontal="left" vertical="center"/>
    </xf>
    <xf numFmtId="0" fontId="0" fillId="0" borderId="0" xfId="0" applyFill="1" applyBorder="1" applyAlignment="1">
      <alignment/>
    </xf>
    <xf numFmtId="0" fontId="0" fillId="0" borderId="0" xfId="0" applyFill="1" applyAlignment="1">
      <alignment/>
    </xf>
    <xf numFmtId="0" fontId="2" fillId="32" borderId="0" xfId="0" applyFont="1" applyFill="1" applyBorder="1" applyAlignment="1" applyProtection="1">
      <alignment vertical="center"/>
      <protection/>
    </xf>
    <xf numFmtId="0" fontId="2" fillId="32" borderId="0" xfId="0" applyFont="1" applyFill="1" applyBorder="1" applyAlignment="1" applyProtection="1" quotePrefix="1">
      <alignment vertical="center"/>
      <protection/>
    </xf>
    <xf numFmtId="0" fontId="2" fillId="32" borderId="15"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0" fontId="5" fillId="32" borderId="0" xfId="0" applyFont="1" applyFill="1" applyBorder="1" applyAlignment="1">
      <alignment horizontal="justify" vertical="top" wrapText="1"/>
    </xf>
    <xf numFmtId="0" fontId="23" fillId="0" borderId="0" xfId="0" applyFont="1" applyAlignment="1">
      <alignment/>
    </xf>
    <xf numFmtId="0" fontId="23" fillId="0" borderId="0" xfId="0" applyFont="1" applyFill="1" applyBorder="1" applyAlignment="1">
      <alignment horizontal="center"/>
    </xf>
    <xf numFmtId="0" fontId="23" fillId="0" borderId="0" xfId="0" applyFont="1" applyFill="1" applyBorder="1" applyAlignment="1">
      <alignment horizontal="left"/>
    </xf>
    <xf numFmtId="0" fontId="2" fillId="32"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7" fillId="0" borderId="0" xfId="0" applyFont="1" applyFill="1" applyAlignment="1">
      <alignment/>
    </xf>
    <xf numFmtId="0" fontId="19" fillId="0" borderId="0" xfId="0" applyFont="1" applyFill="1" applyAlignment="1">
      <alignment/>
    </xf>
    <xf numFmtId="0" fontId="67" fillId="0" borderId="0" xfId="0" applyFont="1" applyFill="1" applyAlignment="1">
      <alignment/>
    </xf>
    <xf numFmtId="0" fontId="67" fillId="0" borderId="0" xfId="0" applyFont="1" applyFill="1" applyAlignment="1" applyProtection="1">
      <alignment/>
      <protection/>
    </xf>
    <xf numFmtId="0" fontId="68" fillId="0" borderId="0" xfId="0" applyFont="1" applyFill="1" applyAlignment="1">
      <alignment/>
    </xf>
    <xf numFmtId="0" fontId="67" fillId="0" borderId="0" xfId="0" applyFont="1" applyFill="1" applyBorder="1" applyAlignment="1">
      <alignment/>
    </xf>
    <xf numFmtId="0" fontId="2" fillId="0" borderId="0" xfId="0" applyFont="1" applyFill="1" applyAlignment="1">
      <alignment/>
    </xf>
    <xf numFmtId="0" fontId="0" fillId="0" borderId="0" xfId="0" applyFill="1" applyAlignment="1">
      <alignment/>
    </xf>
    <xf numFmtId="0" fontId="11" fillId="32" borderId="0" xfId="0" applyFont="1" applyFill="1" applyBorder="1" applyAlignment="1" applyProtection="1">
      <alignment horizontal="right" vertical="center"/>
      <protection locked="0"/>
    </xf>
    <xf numFmtId="0" fontId="2" fillId="32" borderId="29" xfId="0" applyFont="1" applyFill="1" applyBorder="1" applyAlignment="1">
      <alignment horizontal="right" vertical="center" indent="1"/>
    </xf>
    <xf numFmtId="9" fontId="67" fillId="0" borderId="0" xfId="0" applyNumberFormat="1" applyFont="1" applyFill="1" applyAlignment="1">
      <alignment/>
    </xf>
    <xf numFmtId="0" fontId="67" fillId="0" borderId="0" xfId="0" applyFont="1" applyFill="1" applyBorder="1" applyAlignment="1">
      <alignment horizontal="center"/>
    </xf>
    <xf numFmtId="0" fontId="68" fillId="0" borderId="0" xfId="0" applyFont="1" applyAlignment="1">
      <alignment/>
    </xf>
    <xf numFmtId="0" fontId="67" fillId="32" borderId="0" xfId="0" applyFont="1" applyFill="1" applyAlignment="1">
      <alignment/>
    </xf>
    <xf numFmtId="0" fontId="67" fillId="0" borderId="0" xfId="0" applyFont="1" applyAlignment="1">
      <alignment/>
    </xf>
    <xf numFmtId="0" fontId="67" fillId="0" borderId="0" xfId="0" applyFont="1" applyFill="1" applyBorder="1" applyAlignment="1">
      <alignment vertical="center"/>
    </xf>
    <xf numFmtId="0" fontId="69" fillId="0" borderId="0" xfId="0" applyFont="1" applyFill="1" applyAlignment="1">
      <alignment/>
    </xf>
    <xf numFmtId="0" fontId="70" fillId="0" borderId="0" xfId="0" applyFont="1" applyFill="1" applyAlignment="1">
      <alignment/>
    </xf>
    <xf numFmtId="4" fontId="68" fillId="0" borderId="0" xfId="0" applyNumberFormat="1" applyFont="1" applyFill="1" applyAlignment="1">
      <alignment/>
    </xf>
    <xf numFmtId="0" fontId="68" fillId="0" borderId="0" xfId="0" applyFont="1" applyFill="1" applyAlignment="1">
      <alignment/>
    </xf>
    <xf numFmtId="0" fontId="2" fillId="32" borderId="28" xfId="0" applyFont="1" applyFill="1" applyBorder="1" applyAlignment="1">
      <alignment horizontal="right" vertical="center"/>
    </xf>
    <xf numFmtId="0" fontId="2" fillId="32" borderId="29" xfId="0" applyFont="1" applyFill="1" applyBorder="1" applyAlignment="1">
      <alignment horizontal="right" vertical="center"/>
    </xf>
    <xf numFmtId="10" fontId="2" fillId="32" borderId="27" xfId="0" applyNumberFormat="1" applyFont="1" applyFill="1" applyBorder="1" applyAlignment="1" applyProtection="1">
      <alignment horizontal="right" vertical="center"/>
      <protection/>
    </xf>
    <xf numFmtId="10" fontId="2" fillId="32" borderId="28" xfId="0" applyNumberFormat="1" applyFont="1" applyFill="1" applyBorder="1" applyAlignment="1" applyProtection="1">
      <alignment horizontal="right" vertical="center"/>
      <protection/>
    </xf>
    <xf numFmtId="10" fontId="2" fillId="32" borderId="29" xfId="0" applyNumberFormat="1" applyFont="1" applyFill="1" applyBorder="1" applyAlignment="1" applyProtection="1">
      <alignment horizontal="right" vertical="center"/>
      <protection/>
    </xf>
    <xf numFmtId="4" fontId="2" fillId="32" borderId="30" xfId="0" applyNumberFormat="1" applyFont="1" applyFill="1" applyBorder="1" applyAlignment="1" applyProtection="1">
      <alignment horizontal="right" vertical="center"/>
      <protection/>
    </xf>
    <xf numFmtId="10" fontId="2" fillId="32" borderId="30" xfId="0" applyNumberFormat="1" applyFont="1" applyFill="1" applyBorder="1" applyAlignment="1" applyProtection="1">
      <alignment horizontal="center" vertical="center"/>
      <protection/>
    </xf>
    <xf numFmtId="10" fontId="2" fillId="32" borderId="30" xfId="0" applyNumberFormat="1" applyFont="1" applyFill="1" applyBorder="1" applyAlignment="1" applyProtection="1">
      <alignment horizontal="right" vertical="center"/>
      <protection/>
    </xf>
    <xf numFmtId="49" fontId="2" fillId="33" borderId="31" xfId="0" applyNumberFormat="1" applyFont="1" applyFill="1" applyBorder="1" applyAlignment="1" applyProtection="1">
      <alignment horizontal="left" vertical="center"/>
      <protection locked="0"/>
    </xf>
    <xf numFmtId="49" fontId="2" fillId="33" borderId="32" xfId="0" applyNumberFormat="1" applyFont="1" applyFill="1" applyBorder="1" applyAlignment="1" applyProtection="1">
      <alignment horizontal="left" vertical="center"/>
      <protection locked="0"/>
    </xf>
    <xf numFmtId="49" fontId="2" fillId="33" borderId="33" xfId="0" applyNumberFormat="1" applyFont="1" applyFill="1" applyBorder="1" applyAlignment="1" applyProtection="1">
      <alignment horizontal="left" vertical="center"/>
      <protection locked="0"/>
    </xf>
    <xf numFmtId="14" fontId="2" fillId="33" borderId="31" xfId="0" applyNumberFormat="1" applyFont="1" applyFill="1" applyBorder="1" applyAlignment="1" applyProtection="1">
      <alignment horizontal="left" vertical="center"/>
      <protection locked="0"/>
    </xf>
    <xf numFmtId="14" fontId="2" fillId="33" borderId="32" xfId="0" applyNumberFormat="1" applyFont="1" applyFill="1" applyBorder="1" applyAlignment="1" applyProtection="1">
      <alignment horizontal="left" vertical="center"/>
      <protection locked="0"/>
    </xf>
    <xf numFmtId="14" fontId="2" fillId="33" borderId="33" xfId="0" applyNumberFormat="1" applyFont="1" applyFill="1" applyBorder="1" applyAlignment="1" applyProtection="1">
      <alignment horizontal="left" vertical="center"/>
      <protection locked="0"/>
    </xf>
    <xf numFmtId="0" fontId="2" fillId="32" borderId="28" xfId="0" applyFont="1" applyFill="1" applyBorder="1" applyAlignment="1">
      <alignment horizontal="left" vertical="center"/>
    </xf>
    <xf numFmtId="0" fontId="2" fillId="32" borderId="29" xfId="0" applyFont="1" applyFill="1" applyBorder="1" applyAlignment="1">
      <alignment horizontal="left" vertical="center"/>
    </xf>
    <xf numFmtId="0" fontId="2" fillId="32" borderId="0" xfId="0" applyFont="1" applyFill="1" applyBorder="1" applyAlignment="1">
      <alignment horizontal="left" vertical="center"/>
    </xf>
    <xf numFmtId="9" fontId="2" fillId="33" borderId="31" xfId="0" applyNumberFormat="1" applyFont="1" applyFill="1" applyBorder="1" applyAlignment="1" applyProtection="1">
      <alignment horizontal="center" vertical="center"/>
      <protection locked="0"/>
    </xf>
    <xf numFmtId="9" fontId="2" fillId="33" borderId="32" xfId="0" applyNumberFormat="1" applyFont="1" applyFill="1" applyBorder="1" applyAlignment="1" applyProtection="1">
      <alignment horizontal="center" vertical="center"/>
      <protection locked="0"/>
    </xf>
    <xf numFmtId="9" fontId="2" fillId="33" borderId="33" xfId="0" applyNumberFormat="1" applyFont="1" applyFill="1" applyBorder="1" applyAlignment="1" applyProtection="1">
      <alignment horizontal="center" vertical="center"/>
      <protection locked="0"/>
    </xf>
    <xf numFmtId="4" fontId="2" fillId="32" borderId="27" xfId="0" applyNumberFormat="1" applyFont="1" applyFill="1" applyBorder="1" applyAlignment="1" applyProtection="1">
      <alignment horizontal="right" vertical="center"/>
      <protection/>
    </xf>
    <xf numFmtId="4" fontId="2" fillId="32" borderId="28" xfId="0" applyNumberFormat="1" applyFont="1" applyFill="1" applyBorder="1" applyAlignment="1" applyProtection="1">
      <alignment horizontal="right" vertical="center"/>
      <protection/>
    </xf>
    <xf numFmtId="4" fontId="2" fillId="32" borderId="29" xfId="0" applyNumberFormat="1" applyFont="1" applyFill="1" applyBorder="1" applyAlignment="1" applyProtection="1">
      <alignment horizontal="right" vertical="center"/>
      <protection/>
    </xf>
    <xf numFmtId="0" fontId="13" fillId="32" borderId="0" xfId="0" applyFont="1" applyFill="1" applyBorder="1" applyAlignment="1">
      <alignment horizontal="left" vertical="top" wrapText="1"/>
    </xf>
    <xf numFmtId="0" fontId="2" fillId="32" borderId="30" xfId="0" applyFont="1" applyFill="1" applyBorder="1" applyAlignment="1" applyProtection="1">
      <alignment horizontal="left"/>
      <protection locked="0"/>
    </xf>
    <xf numFmtId="0" fontId="13" fillId="32" borderId="0" xfId="0" applyFont="1" applyFill="1" applyBorder="1" applyAlignment="1">
      <alignment horizontal="center" vertical="center"/>
    </xf>
    <xf numFmtId="0" fontId="2" fillId="33" borderId="34" xfId="0" applyFont="1" applyFill="1" applyBorder="1" applyAlignment="1" applyProtection="1">
      <alignment horizontal="left" vertical="top" wrapText="1"/>
      <protection locked="0"/>
    </xf>
    <xf numFmtId="0" fontId="2" fillId="33" borderId="35"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2" fillId="32" borderId="30" xfId="0" applyFont="1" applyFill="1" applyBorder="1" applyAlignment="1" applyProtection="1">
      <alignment horizontal="center" vertical="center"/>
      <protection locked="0"/>
    </xf>
    <xf numFmtId="10" fontId="2" fillId="32" borderId="0" xfId="0" applyNumberFormat="1" applyFont="1" applyFill="1" applyBorder="1" applyAlignment="1" applyProtection="1">
      <alignment horizontal="center" vertical="center"/>
      <protection locked="0"/>
    </xf>
    <xf numFmtId="0" fontId="71" fillId="32" borderId="0" xfId="0" applyFont="1" applyFill="1" applyBorder="1" applyAlignment="1">
      <alignment vertical="center" wrapText="1"/>
    </xf>
    <xf numFmtId="0" fontId="2" fillId="33" borderId="31"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18" fillId="32" borderId="0" xfId="0" applyFont="1" applyFill="1" applyBorder="1" applyAlignment="1">
      <alignment horizontal="center" vertical="center"/>
    </xf>
    <xf numFmtId="0" fontId="17" fillId="32" borderId="0" xfId="0" applyFont="1" applyFill="1" applyBorder="1" applyAlignment="1">
      <alignment horizontal="center" vertical="center"/>
    </xf>
    <xf numFmtId="10" fontId="2" fillId="32" borderId="27" xfId="0" applyNumberFormat="1" applyFont="1" applyFill="1" applyBorder="1" applyAlignment="1" applyProtection="1">
      <alignment horizontal="center" vertical="center"/>
      <protection/>
    </xf>
    <xf numFmtId="10" fontId="2" fillId="32" borderId="28" xfId="0" applyNumberFormat="1" applyFont="1" applyFill="1" applyBorder="1" applyAlignment="1" applyProtection="1">
      <alignment horizontal="center" vertical="center"/>
      <protection/>
    </xf>
    <xf numFmtId="10" fontId="2" fillId="32" borderId="29" xfId="0" applyNumberFormat="1" applyFont="1" applyFill="1" applyBorder="1" applyAlignment="1" applyProtection="1">
      <alignment horizontal="center" vertical="center"/>
      <protection/>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0" fontId="2" fillId="32" borderId="30" xfId="0" applyFont="1" applyFill="1" applyBorder="1" applyAlignment="1">
      <alignment horizontal="center" vertical="center"/>
    </xf>
    <xf numFmtId="4" fontId="2" fillId="32" borderId="30" xfId="0" applyNumberFormat="1" applyFont="1" applyFill="1" applyBorder="1" applyAlignment="1" applyProtection="1">
      <alignment horizontal="right" vertical="center"/>
      <protection locked="0"/>
    </xf>
    <xf numFmtId="4" fontId="8" fillId="34" borderId="30" xfId="0" applyNumberFormat="1" applyFont="1" applyFill="1" applyBorder="1" applyAlignment="1" applyProtection="1">
      <alignment horizontal="right" vertical="center"/>
      <protection/>
    </xf>
    <xf numFmtId="0" fontId="4" fillId="32" borderId="30" xfId="0" applyFont="1" applyFill="1" applyBorder="1" applyAlignment="1">
      <alignment horizontal="right" vertical="center"/>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3" fontId="2" fillId="32" borderId="30" xfId="0" applyNumberFormat="1" applyFont="1" applyFill="1" applyBorder="1" applyAlignment="1" applyProtection="1">
      <alignment horizontal="right" vertical="center"/>
      <protection locked="0"/>
    </xf>
    <xf numFmtId="4" fontId="2" fillId="32" borderId="30" xfId="0" applyNumberFormat="1" applyFont="1" applyFill="1" applyBorder="1" applyAlignment="1">
      <alignment horizontal="right" vertical="center"/>
    </xf>
    <xf numFmtId="4" fontId="8" fillId="34" borderId="30" xfId="0" applyNumberFormat="1" applyFont="1" applyFill="1" applyBorder="1" applyAlignment="1">
      <alignment horizontal="right" vertical="center"/>
    </xf>
    <xf numFmtId="3" fontId="2" fillId="0" borderId="30" xfId="0" applyNumberFormat="1" applyFont="1" applyFill="1" applyBorder="1" applyAlignment="1" applyProtection="1">
      <alignment horizontal="right" vertical="center"/>
      <protection locked="0"/>
    </xf>
    <xf numFmtId="0" fontId="2" fillId="0" borderId="27"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2" fillId="0" borderId="29" xfId="0" applyFont="1" applyFill="1" applyBorder="1" applyAlignment="1" applyProtection="1">
      <alignment horizontal="left"/>
      <protection locked="0"/>
    </xf>
    <xf numFmtId="0" fontId="2" fillId="0" borderId="30" xfId="0" applyFont="1" applyFill="1" applyBorder="1" applyAlignment="1" applyProtection="1">
      <alignment horizontal="center" vertical="center"/>
      <protection locked="0"/>
    </xf>
    <xf numFmtId="0" fontId="4" fillId="32" borderId="30" xfId="0" applyFont="1" applyFill="1" applyBorder="1" applyAlignment="1">
      <alignment horizontal="center" wrapText="1"/>
    </xf>
    <xf numFmtId="0" fontId="2" fillId="33" borderId="30" xfId="0" applyFont="1" applyFill="1" applyBorder="1" applyAlignment="1" applyProtection="1">
      <alignment horizontal="center" vertical="center"/>
      <protection locked="0"/>
    </xf>
    <xf numFmtId="0" fontId="2" fillId="33" borderId="31" xfId="0" applyFont="1" applyFill="1" applyBorder="1" applyAlignment="1" applyProtection="1">
      <alignment horizontal="left" vertical="center"/>
      <protection locked="0"/>
    </xf>
    <xf numFmtId="0" fontId="2" fillId="33" borderId="32" xfId="0" applyFont="1" applyFill="1" applyBorder="1" applyAlignment="1" applyProtection="1">
      <alignment horizontal="left" vertical="center"/>
      <protection locked="0"/>
    </xf>
    <xf numFmtId="0" fontId="2" fillId="33" borderId="33" xfId="0" applyFont="1" applyFill="1" applyBorder="1" applyAlignment="1" applyProtection="1">
      <alignment horizontal="left" vertical="center"/>
      <protection locked="0"/>
    </xf>
    <xf numFmtId="4" fontId="2" fillId="0" borderId="30" xfId="0" applyNumberFormat="1" applyFont="1" applyFill="1" applyBorder="1" applyAlignment="1" applyProtection="1">
      <alignment horizontal="right" vertical="center"/>
      <protection locked="0"/>
    </xf>
    <xf numFmtId="0" fontId="4" fillId="0" borderId="30" xfId="0" applyFont="1" applyBorder="1" applyAlignment="1">
      <alignment horizontal="center" wrapText="1"/>
    </xf>
    <xf numFmtId="0" fontId="2" fillId="33" borderId="31" xfId="0" applyFont="1" applyFill="1" applyBorder="1" applyAlignment="1" applyProtection="1">
      <alignment horizontal="left" vertical="top" wrapText="1"/>
      <protection locked="0"/>
    </xf>
    <xf numFmtId="0" fontId="2" fillId="33" borderId="32" xfId="0" applyFont="1" applyFill="1" applyBorder="1" applyAlignment="1" applyProtection="1">
      <alignment horizontal="left" vertical="top" wrapText="1"/>
      <protection locked="0"/>
    </xf>
    <xf numFmtId="0" fontId="2" fillId="33" borderId="33"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protection locked="0"/>
    </xf>
    <xf numFmtId="0" fontId="2" fillId="35" borderId="31"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3" borderId="30" xfId="0" applyFont="1" applyFill="1" applyBorder="1" applyAlignment="1" applyProtection="1">
      <alignment horizontal="left"/>
      <protection locked="0"/>
    </xf>
    <xf numFmtId="0" fontId="12" fillId="32" borderId="0" xfId="0" applyFont="1" applyFill="1" applyBorder="1" applyAlignment="1">
      <alignment horizontal="center" vertical="center"/>
    </xf>
    <xf numFmtId="0" fontId="2" fillId="32" borderId="0" xfId="0" applyFont="1" applyFill="1" applyAlignment="1">
      <alignment horizontal="left" vertical="center"/>
    </xf>
    <xf numFmtId="0" fontId="72" fillId="32" borderId="0" xfId="47" applyFont="1" applyFill="1" applyBorder="1" applyAlignment="1" applyProtection="1">
      <alignment horizontal="left" vertical="center"/>
      <protection/>
    </xf>
    <xf numFmtId="0" fontId="2" fillId="32" borderId="15" xfId="0" applyFont="1" applyFill="1" applyBorder="1" applyAlignment="1">
      <alignment horizontal="left" vertical="center"/>
    </xf>
    <xf numFmtId="3" fontId="2" fillId="33" borderId="30" xfId="0" applyNumberFormat="1" applyFont="1" applyFill="1" applyBorder="1" applyAlignment="1" applyProtection="1">
      <alignment horizontal="right" vertical="center"/>
      <protection locked="0"/>
    </xf>
    <xf numFmtId="4" fontId="2" fillId="33" borderId="30" xfId="0" applyNumberFormat="1" applyFont="1" applyFill="1" applyBorder="1" applyAlignment="1" applyProtection="1">
      <alignment horizontal="right" vertical="center"/>
      <protection locked="0"/>
    </xf>
    <xf numFmtId="0" fontId="5" fillId="32" borderId="0" xfId="0" applyFont="1" applyFill="1" applyBorder="1" applyAlignment="1">
      <alignment horizontal="left" vertical="top" wrapText="1"/>
    </xf>
    <xf numFmtId="0" fontId="10" fillId="32" borderId="0" xfId="0" applyFont="1" applyFill="1" applyBorder="1" applyAlignment="1">
      <alignment horizontal="left" vertical="center" wrapText="1"/>
    </xf>
    <xf numFmtId="0" fontId="9" fillId="32" borderId="10" xfId="0" applyFont="1" applyFill="1" applyBorder="1" applyAlignment="1">
      <alignment horizontal="center" vertical="center"/>
    </xf>
    <xf numFmtId="0" fontId="9" fillId="32" borderId="0" xfId="0" applyFont="1" applyFill="1" applyBorder="1" applyAlignment="1">
      <alignment horizontal="center" vertical="center"/>
    </xf>
    <xf numFmtId="0" fontId="9" fillId="32" borderId="16" xfId="0" applyFont="1" applyFill="1" applyBorder="1" applyAlignment="1">
      <alignment horizontal="center" vertical="center"/>
    </xf>
    <xf numFmtId="0" fontId="5" fillId="32" borderId="0" xfId="0" applyFont="1" applyFill="1" applyBorder="1" applyAlignment="1">
      <alignment horizontal="left" vertical="center"/>
    </xf>
    <xf numFmtId="14" fontId="5" fillId="32" borderId="0" xfId="0" applyNumberFormat="1" applyFont="1" applyFill="1" applyBorder="1" applyAlignment="1" applyProtection="1">
      <alignment horizontal="left"/>
      <protection locked="0"/>
    </xf>
    <xf numFmtId="0" fontId="5" fillId="32" borderId="0" xfId="0" applyFont="1" applyFill="1" applyBorder="1" applyAlignment="1" applyProtection="1">
      <alignment horizontal="left" vertical="top" wrapText="1"/>
      <protection locked="0"/>
    </xf>
    <xf numFmtId="14" fontId="5" fillId="32" borderId="0" xfId="0" applyNumberFormat="1" applyFont="1" applyFill="1" applyBorder="1" applyAlignment="1" applyProtection="1">
      <alignment horizontal="left" vertical="center"/>
      <protection locked="0"/>
    </xf>
    <xf numFmtId="14" fontId="5" fillId="32" borderId="0" xfId="0" applyNumberFormat="1" applyFont="1" applyFill="1" applyBorder="1" applyAlignment="1">
      <alignment horizontal="left" vertical="center"/>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8" xfId="0" applyFont="1" applyFill="1" applyBorder="1" applyAlignment="1">
      <alignment horizontal="left" vertical="top" wrapText="1"/>
    </xf>
    <xf numFmtId="0" fontId="2" fillId="32" borderId="30" xfId="0" applyFont="1" applyFill="1" applyBorder="1" applyAlignment="1">
      <alignment horizontal="center" vertical="center" wrapText="1"/>
    </xf>
    <xf numFmtId="4" fontId="2" fillId="32" borderId="27" xfId="0" applyNumberFormat="1" applyFont="1" applyFill="1" applyBorder="1" applyAlignment="1">
      <alignment horizontal="right" vertical="center" wrapText="1"/>
    </xf>
    <xf numFmtId="4" fontId="2" fillId="32" borderId="28" xfId="0" applyNumberFormat="1" applyFont="1" applyFill="1" applyBorder="1" applyAlignment="1">
      <alignment horizontal="right" vertical="center" wrapText="1"/>
    </xf>
    <xf numFmtId="4" fontId="2" fillId="32" borderId="29" xfId="0" applyNumberFormat="1" applyFont="1" applyFill="1" applyBorder="1" applyAlignment="1">
      <alignment horizontal="right" vertical="center" wrapText="1"/>
    </xf>
    <xf numFmtId="0" fontId="4" fillId="32" borderId="30" xfId="0" applyFont="1" applyFill="1" applyBorder="1" applyAlignment="1">
      <alignment horizontal="left" vertical="center" indent="1"/>
    </xf>
    <xf numFmtId="4" fontId="2" fillId="32" borderId="30" xfId="0" applyNumberFormat="1" applyFont="1" applyFill="1" applyBorder="1" applyAlignment="1">
      <alignment horizontal="right" vertical="center" wrapText="1"/>
    </xf>
    <xf numFmtId="0" fontId="2" fillId="32" borderId="27" xfId="0" applyFont="1" applyFill="1" applyBorder="1" applyAlignment="1">
      <alignment horizontal="left" vertical="center" indent="1"/>
    </xf>
    <xf numFmtId="0" fontId="2" fillId="32" borderId="28" xfId="0" applyFont="1" applyFill="1" applyBorder="1" applyAlignment="1">
      <alignment horizontal="left" vertical="center" indent="1"/>
    </xf>
    <xf numFmtId="0" fontId="2" fillId="32" borderId="29" xfId="0" applyFont="1" applyFill="1" applyBorder="1" applyAlignment="1">
      <alignment horizontal="left" vertical="center" indent="1"/>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8" xfId="0" applyFont="1" applyFill="1" applyBorder="1" applyAlignment="1">
      <alignment horizontal="left" vertical="top" wrapText="1"/>
    </xf>
    <xf numFmtId="0" fontId="4" fillId="32" borderId="17" xfId="0" applyFont="1" applyFill="1" applyBorder="1" applyAlignment="1">
      <alignment horizontal="left" vertical="center" indent="1"/>
    </xf>
    <xf numFmtId="0" fontId="4" fillId="32" borderId="15" xfId="0" applyFont="1" applyFill="1" applyBorder="1" applyAlignment="1">
      <alignment horizontal="left" vertical="center" indent="1"/>
    </xf>
    <xf numFmtId="0" fontId="4" fillId="32" borderId="18" xfId="0" applyFont="1" applyFill="1" applyBorder="1" applyAlignment="1">
      <alignment horizontal="left" vertical="center" indent="1"/>
    </xf>
    <xf numFmtId="0" fontId="15" fillId="0" borderId="30" xfId="0" applyFont="1" applyFill="1" applyBorder="1" applyAlignment="1">
      <alignment horizontal="left" vertical="center" wrapText="1" indent="1"/>
    </xf>
    <xf numFmtId="0" fontId="15" fillId="0" borderId="30" xfId="0" applyFont="1" applyFill="1" applyBorder="1" applyAlignment="1">
      <alignment horizontal="left" vertical="center" indent="1"/>
    </xf>
    <xf numFmtId="0" fontId="15" fillId="32" borderId="30" xfId="0" applyFont="1" applyFill="1" applyBorder="1" applyAlignment="1">
      <alignment horizontal="center" vertical="center"/>
    </xf>
    <xf numFmtId="0" fontId="15" fillId="32" borderId="12"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30" xfId="0" applyFont="1" applyFill="1" applyBorder="1" applyAlignment="1">
      <alignment horizontal="center" vertical="center" wrapText="1"/>
    </xf>
    <xf numFmtId="0" fontId="4" fillId="32" borderId="27" xfId="0" applyFont="1" applyFill="1" applyBorder="1" applyAlignment="1">
      <alignment horizontal="left" vertical="center" indent="1"/>
    </xf>
    <xf numFmtId="0" fontId="4" fillId="32" borderId="28" xfId="0" applyFont="1" applyFill="1" applyBorder="1" applyAlignment="1">
      <alignment horizontal="left" vertical="center" indent="1"/>
    </xf>
    <xf numFmtId="0" fontId="2" fillId="32" borderId="30" xfId="0" applyFont="1" applyFill="1" applyBorder="1" applyAlignment="1">
      <alignment horizontal="left" vertical="center" indent="1"/>
    </xf>
    <xf numFmtId="0" fontId="15" fillId="32" borderId="30" xfId="0" applyFont="1" applyFill="1" applyBorder="1" applyAlignment="1">
      <alignment horizontal="center" wrapText="1"/>
    </xf>
    <xf numFmtId="0" fontId="15" fillId="32" borderId="30" xfId="0" applyFont="1" applyFill="1" applyBorder="1" applyAlignment="1">
      <alignment horizontal="center"/>
    </xf>
    <xf numFmtId="0" fontId="15" fillId="32" borderId="30" xfId="0" applyFont="1" applyFill="1" applyBorder="1" applyAlignment="1">
      <alignment horizontal="left" indent="1"/>
    </xf>
    <xf numFmtId="10" fontId="2" fillId="32" borderId="30" xfId="0" applyNumberFormat="1" applyFont="1" applyFill="1" applyBorder="1" applyAlignment="1">
      <alignment horizontal="right" vertical="center" wrapText="1" indent="1"/>
    </xf>
    <xf numFmtId="4" fontId="2" fillId="32" borderId="27" xfId="0" applyNumberFormat="1" applyFont="1" applyFill="1" applyBorder="1" applyAlignment="1">
      <alignment horizontal="right" vertical="center" wrapText="1" indent="1"/>
    </xf>
    <xf numFmtId="4" fontId="2" fillId="32" borderId="28" xfId="0" applyNumberFormat="1" applyFont="1" applyFill="1" applyBorder="1" applyAlignment="1">
      <alignment horizontal="right" vertical="center" wrapText="1" indent="1"/>
    </xf>
    <xf numFmtId="4" fontId="2" fillId="32" borderId="29" xfId="0" applyNumberFormat="1" applyFont="1" applyFill="1" applyBorder="1" applyAlignment="1">
      <alignment horizontal="right" vertical="center" wrapText="1" indent="1"/>
    </xf>
    <xf numFmtId="0" fontId="2" fillId="32" borderId="27" xfId="0" applyFont="1" applyFill="1" applyBorder="1" applyAlignment="1">
      <alignment horizontal="right" vertical="center" indent="1"/>
    </xf>
    <xf numFmtId="0" fontId="2" fillId="32" borderId="28" xfId="0" applyFont="1" applyFill="1" applyBorder="1" applyAlignment="1">
      <alignment horizontal="right" vertical="center" indent="1"/>
    </xf>
    <xf numFmtId="0" fontId="2" fillId="32" borderId="29" xfId="0" applyFont="1" applyFill="1" applyBorder="1" applyAlignment="1">
      <alignment horizontal="right" vertical="center" indent="1"/>
    </xf>
    <xf numFmtId="0" fontId="2" fillId="32" borderId="27" xfId="0" applyFont="1" applyFill="1" applyBorder="1" applyAlignment="1">
      <alignment horizontal="left" vertical="center" wrapText="1" indent="1"/>
    </xf>
    <xf numFmtId="0" fontId="2" fillId="32" borderId="28" xfId="0" applyFont="1" applyFill="1" applyBorder="1" applyAlignment="1">
      <alignment horizontal="left" vertical="center" wrapText="1" indent="1"/>
    </xf>
    <xf numFmtId="0" fontId="2" fillId="32" borderId="29" xfId="0" applyFont="1" applyFill="1" applyBorder="1" applyAlignment="1">
      <alignment horizontal="left" vertical="center" wrapText="1" indent="1"/>
    </xf>
    <xf numFmtId="0" fontId="4" fillId="32" borderId="30" xfId="0" applyFont="1" applyFill="1" applyBorder="1" applyAlignment="1">
      <alignment horizontal="right" vertical="center" wrapText="1" indent="1"/>
    </xf>
    <xf numFmtId="0" fontId="4" fillId="32" borderId="27" xfId="0" applyFont="1" applyFill="1" applyBorder="1" applyAlignment="1">
      <alignment horizontal="right" vertical="center" wrapText="1" indent="1"/>
    </xf>
    <xf numFmtId="0" fontId="4" fillId="32" borderId="28" xfId="0" applyFont="1" applyFill="1" applyBorder="1" applyAlignment="1">
      <alignment horizontal="right" vertical="center" wrapText="1" indent="1"/>
    </xf>
    <xf numFmtId="0" fontId="4" fillId="32" borderId="29" xfId="0" applyFont="1" applyFill="1" applyBorder="1" applyAlignment="1">
      <alignment horizontal="right" vertical="center" wrapText="1" indent="1"/>
    </xf>
    <xf numFmtId="0" fontId="4" fillId="32" borderId="29" xfId="0" applyFont="1" applyFill="1" applyBorder="1" applyAlignment="1">
      <alignment horizontal="left" vertical="center" indent="1"/>
    </xf>
    <xf numFmtId="0" fontId="5" fillId="32" borderId="0" xfId="0" applyFont="1" applyFill="1" applyBorder="1" applyAlignment="1">
      <alignment horizontal="justify" vertical="center"/>
    </xf>
    <xf numFmtId="0" fontId="5" fillId="0" borderId="0" xfId="0" applyFont="1" applyFill="1" applyBorder="1" applyAlignment="1">
      <alignment horizontal="justify" vertical="top" wrapText="1"/>
    </xf>
    <xf numFmtId="10" fontId="2" fillId="32" borderId="30" xfId="0" applyNumberFormat="1" applyFont="1" applyFill="1" applyBorder="1" applyAlignment="1">
      <alignment horizontal="center" vertical="center" wrapText="1"/>
    </xf>
    <xf numFmtId="2" fontId="2" fillId="32" borderId="27" xfId="0" applyNumberFormat="1" applyFont="1" applyFill="1" applyBorder="1" applyAlignment="1" applyProtection="1">
      <alignment horizontal="right" vertical="center"/>
      <protection/>
    </xf>
    <xf numFmtId="2" fontId="2" fillId="32" borderId="28" xfId="0" applyNumberFormat="1" applyFont="1" applyFill="1" applyBorder="1" applyAlignment="1" applyProtection="1">
      <alignment horizontal="right" vertical="center"/>
      <protection/>
    </xf>
    <xf numFmtId="10" fontId="2" fillId="32" borderId="27" xfId="0" applyNumberFormat="1" applyFont="1" applyFill="1" applyBorder="1" applyAlignment="1">
      <alignment horizontal="right" vertical="center" wrapText="1" indent="1"/>
    </xf>
    <xf numFmtId="10" fontId="2" fillId="32" borderId="28" xfId="0" applyNumberFormat="1" applyFont="1" applyFill="1" applyBorder="1" applyAlignment="1">
      <alignment horizontal="right" vertical="center" wrapText="1" indent="1"/>
    </xf>
    <xf numFmtId="10" fontId="2" fillId="32" borderId="29" xfId="0" applyNumberFormat="1" applyFont="1" applyFill="1" applyBorder="1" applyAlignment="1">
      <alignment horizontal="right" vertical="center" wrapText="1" inden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334">
    <dxf>
      <font>
        <color theme="0"/>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dxf>
    <dxf>
      <font>
        <color theme="0"/>
      </font>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font>
    </dxf>
    <dxf>
      <font>
        <color theme="0"/>
      </font>
      <fill>
        <patternFill>
          <bgColor theme="0"/>
        </patternFill>
      </fill>
      <border>
        <left/>
        <right/>
        <top/>
        <bottom/>
      </border>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fill>
        <patternFill>
          <bgColor theme="0"/>
        </patternFill>
      </fill>
      <border>
        <left/>
        <right/>
        <top/>
        <bottom/>
      </border>
    </dxf>
    <dxf>
      <font>
        <color theme="0"/>
      </font>
      <fill>
        <patternFill>
          <bgColor theme="0"/>
        </patternFill>
      </fill>
      <border>
        <left>
          <color rgb="FF000000"/>
        </left>
        <right>
          <color rgb="FF000000"/>
        </right>
        <top>
          <color rgb="FF000000"/>
        </top>
        <bottom>
          <color rgb="FF000000"/>
        </bottom>
      </border>
    </dxf>
    <dxf>
      <font>
        <color auto="1"/>
      </font>
      <fill>
        <patternFill patternType="none">
          <bgColor indexed="65"/>
        </patternFill>
      </fill>
      <border/>
    </dxf>
    <dxf>
      <font>
        <color theme="0" tint="-0.14993000030517578"/>
      </font>
      <fill>
        <patternFill>
          <fgColor indexed="64"/>
          <bgColor theme="0" tint="-0.14993000030517578"/>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95250</xdr:rowOff>
    </xdr:from>
    <xdr:to>
      <xdr:col>5</xdr:col>
      <xdr:colOff>200025</xdr:colOff>
      <xdr:row>7</xdr:row>
      <xdr:rowOff>142875</xdr:rowOff>
    </xdr:to>
    <xdr:grpSp>
      <xdr:nvGrpSpPr>
        <xdr:cNvPr id="1" name="Group 3"/>
        <xdr:cNvGrpSpPr>
          <a:grpSpLocks/>
        </xdr:cNvGrpSpPr>
      </xdr:nvGrpSpPr>
      <xdr:grpSpPr>
        <a:xfrm>
          <a:off x="619125" y="895350"/>
          <a:ext cx="628650" cy="647700"/>
          <a:chOff x="523875" y="923925"/>
          <a:chExt cx="542925" cy="647699"/>
        </a:xfrm>
        <a:solidFill>
          <a:srgbClr val="FFFFFF"/>
        </a:solidFill>
      </xdr:grpSpPr>
      <xdr:sp>
        <xdr:nvSpPr>
          <xdr:cNvPr id="2" name="TextBox 1"/>
          <xdr:cNvSpPr txBox="1">
            <a:spLocks noChangeArrowheads="1"/>
          </xdr:cNvSpPr>
        </xdr:nvSpPr>
        <xdr:spPr>
          <a:xfrm>
            <a:off x="523875" y="1276273"/>
            <a:ext cx="542925" cy="295351"/>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1956</a:t>
            </a:r>
          </a:p>
        </xdr:txBody>
      </xdr:sp>
      <xdr:pic>
        <xdr:nvPicPr>
          <xdr:cNvPr id="3" name="Picture 3"/>
          <xdr:cNvPicPr preferRelativeResize="1">
            <a:picLocks noChangeAspect="1"/>
          </xdr:cNvPicPr>
        </xdr:nvPicPr>
        <xdr:blipFill>
          <a:blip r:embed="rId1"/>
          <a:stretch>
            <a:fillRect/>
          </a:stretch>
        </xdr:blipFill>
        <xdr:spPr>
          <a:xfrm>
            <a:off x="523875" y="923925"/>
            <a:ext cx="523923" cy="40950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al@metu.edu.t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DF672"/>
  <sheetViews>
    <sheetView showGridLines="0" tabSelected="1" zoomScalePageLayoutView="0" workbookViewId="0" topLeftCell="C4">
      <selection activeCell="W12" sqref="W12:Z12"/>
    </sheetView>
  </sheetViews>
  <sheetFormatPr defaultColWidth="9.00390625" defaultRowHeight="12.75"/>
  <cols>
    <col min="1" max="50" width="2.75390625" style="0" customWidth="1"/>
    <col min="51" max="51" width="2.75390625" style="108" customWidth="1"/>
    <col min="52" max="89" width="8.75390625" style="105" customWidth="1"/>
    <col min="90" max="104" width="2.75390625" style="105" customWidth="1"/>
    <col min="105" max="105" width="2.75390625" style="113" customWidth="1"/>
    <col min="106" max="110" width="9.125" style="113" customWidth="1"/>
  </cols>
  <sheetData>
    <row r="1" spans="1:110" ht="12.7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107"/>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14"/>
      <c r="DB1" s="115"/>
      <c r="DC1" s="115"/>
      <c r="DD1" s="115"/>
      <c r="DE1" s="115"/>
      <c r="DF1" s="115"/>
    </row>
    <row r="2" spans="1:110" ht="12.75">
      <c r="A2" s="54"/>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101"/>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15"/>
      <c r="DB2" s="115"/>
      <c r="DC2" s="115"/>
      <c r="DD2" s="115"/>
      <c r="DE2" s="115"/>
      <c r="DF2" s="115"/>
    </row>
    <row r="3" spans="1:110" ht="15.75">
      <c r="A3" s="54"/>
      <c r="B3" s="32"/>
      <c r="C3" s="33"/>
      <c r="D3" s="208" t="s">
        <v>70</v>
      </c>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34"/>
      <c r="AS3" s="34"/>
      <c r="AT3" s="34"/>
      <c r="AU3" s="34"/>
      <c r="AV3" s="34"/>
      <c r="AW3" s="34"/>
      <c r="AX3" s="35"/>
      <c r="AY3" s="101"/>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15"/>
      <c r="DB3" s="115"/>
      <c r="DC3" s="115"/>
      <c r="DD3" s="115"/>
      <c r="DE3" s="115"/>
      <c r="DF3" s="115"/>
    </row>
    <row r="4" spans="1:110" ht="12.75">
      <c r="A4" s="54"/>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5"/>
      <c r="AY4" s="101"/>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15"/>
      <c r="DB4" s="115"/>
      <c r="DC4" s="115"/>
      <c r="DD4" s="115"/>
      <c r="DE4" s="115"/>
      <c r="DF4" s="115"/>
    </row>
    <row r="5" spans="1:110" ht="12.75">
      <c r="A5" s="54"/>
      <c r="B5" s="32"/>
      <c r="C5" s="33"/>
      <c r="D5" s="33" t="s">
        <v>125</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55" t="s">
        <v>127</v>
      </c>
      <c r="AU5" s="162">
        <v>0.205</v>
      </c>
      <c r="AV5" s="162"/>
      <c r="AW5" s="162"/>
      <c r="AX5" s="35"/>
      <c r="AY5" s="101"/>
      <c r="AZ5" s="103"/>
      <c r="BA5" s="103"/>
      <c r="BB5" s="103"/>
      <c r="BC5" s="103"/>
      <c r="BD5" s="103"/>
      <c r="BE5" s="103"/>
      <c r="BF5" s="103"/>
      <c r="BG5" s="103"/>
      <c r="BH5" s="103"/>
      <c r="BI5" s="103"/>
      <c r="BJ5" s="103"/>
      <c r="BK5" s="103" t="s">
        <v>22</v>
      </c>
      <c r="BL5" s="103" t="s">
        <v>15</v>
      </c>
      <c r="BM5" s="103" t="s">
        <v>239</v>
      </c>
      <c r="BN5" s="103"/>
      <c r="BO5" s="103" t="s">
        <v>12</v>
      </c>
      <c r="BP5" s="103" t="s">
        <v>16</v>
      </c>
      <c r="BQ5" s="103" t="s">
        <v>4</v>
      </c>
      <c r="BR5" s="103" t="s">
        <v>237</v>
      </c>
      <c r="BS5" s="103" t="e">
        <f>MATCH(H17,L_Fakulte,0)</f>
        <v>#N/A</v>
      </c>
      <c r="BT5" s="103"/>
      <c r="BU5" s="103"/>
      <c r="BV5" s="103"/>
      <c r="BW5" s="103"/>
      <c r="BX5" s="103" t="s">
        <v>33</v>
      </c>
      <c r="BY5" s="103"/>
      <c r="BZ5" s="103"/>
      <c r="CA5" s="103" t="s">
        <v>37</v>
      </c>
      <c r="CB5" s="103"/>
      <c r="CC5" s="103" t="b">
        <f>W12=CA9</f>
        <v>0</v>
      </c>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15"/>
      <c r="DB5" s="115"/>
      <c r="DC5" s="115"/>
      <c r="DD5" s="115"/>
      <c r="DE5" s="115"/>
      <c r="DF5" s="115"/>
    </row>
    <row r="6" spans="1:110" ht="12.75">
      <c r="A6" s="54"/>
      <c r="B6" s="32"/>
      <c r="C6" s="33"/>
      <c r="D6" s="33" t="s">
        <v>126</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5"/>
      <c r="AY6" s="101"/>
      <c r="AZ6" s="103"/>
      <c r="BA6" s="103"/>
      <c r="BB6" s="103"/>
      <c r="BC6" s="103"/>
      <c r="BD6" s="103"/>
      <c r="BE6" s="103"/>
      <c r="BF6" s="103"/>
      <c r="BG6" s="103"/>
      <c r="BH6" s="103"/>
      <c r="BI6" s="103"/>
      <c r="BJ6" s="103"/>
      <c r="BK6" s="103" t="s">
        <v>20</v>
      </c>
      <c r="BL6" s="103" t="s">
        <v>6</v>
      </c>
      <c r="BM6" s="103" t="s">
        <v>240</v>
      </c>
      <c r="BN6" s="103"/>
      <c r="BO6" s="103" t="s">
        <v>7</v>
      </c>
      <c r="BP6" s="103" t="s">
        <v>192</v>
      </c>
      <c r="BQ6" s="103" t="s">
        <v>9</v>
      </c>
      <c r="BR6" s="103" t="s">
        <v>24</v>
      </c>
      <c r="BS6" s="103"/>
      <c r="BT6" s="103"/>
      <c r="BU6" s="103"/>
      <c r="BV6" s="103"/>
      <c r="BW6" s="103"/>
      <c r="BX6" s="103" t="s">
        <v>34</v>
      </c>
      <c r="BY6" s="103"/>
      <c r="BZ6" s="103"/>
      <c r="CA6" s="103" t="s">
        <v>38</v>
      </c>
      <c r="CB6" s="103"/>
      <c r="CC6" s="103" t="str">
        <f>IF(Q_PB_Diger,IF(AL12="","",AL12),W12)</f>
        <v>TL</v>
      </c>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15"/>
      <c r="DB6" s="115"/>
      <c r="DC6" s="115"/>
      <c r="DD6" s="115"/>
      <c r="DE6" s="115"/>
      <c r="DF6" s="115"/>
    </row>
    <row r="7" spans="1:110" ht="12.75">
      <c r="A7" s="54"/>
      <c r="B7" s="32"/>
      <c r="C7" s="18"/>
      <c r="D7" s="210" t="s">
        <v>185</v>
      </c>
      <c r="E7" s="210"/>
      <c r="F7" s="210"/>
      <c r="G7" s="210"/>
      <c r="H7" s="210"/>
      <c r="I7" s="210"/>
      <c r="J7" s="210"/>
      <c r="K7" s="210"/>
      <c r="L7" s="210"/>
      <c r="M7" s="210"/>
      <c r="N7" s="210"/>
      <c r="O7" s="210"/>
      <c r="P7" s="33"/>
      <c r="Q7" s="33"/>
      <c r="R7" s="33"/>
      <c r="S7" s="33"/>
      <c r="T7" s="18"/>
      <c r="U7" s="18"/>
      <c r="V7" s="18"/>
      <c r="W7" s="18"/>
      <c r="X7" s="18"/>
      <c r="Y7" s="18"/>
      <c r="Z7" s="18"/>
      <c r="AA7" s="18"/>
      <c r="AB7" s="18"/>
      <c r="AC7" s="18"/>
      <c r="AD7" s="18"/>
      <c r="AE7" s="18"/>
      <c r="AF7" s="33"/>
      <c r="AG7" s="33"/>
      <c r="AH7" s="33"/>
      <c r="AI7" s="33"/>
      <c r="AJ7" s="33"/>
      <c r="AK7" s="33"/>
      <c r="AL7" s="33"/>
      <c r="AM7" s="33"/>
      <c r="AN7" s="33"/>
      <c r="AO7" s="33"/>
      <c r="AP7" s="33"/>
      <c r="AQ7" s="33"/>
      <c r="AR7" s="33"/>
      <c r="AS7" s="33"/>
      <c r="AT7" s="33"/>
      <c r="AU7" s="33"/>
      <c r="AV7" s="33"/>
      <c r="AW7" s="33"/>
      <c r="AX7" s="35"/>
      <c r="AY7" s="101"/>
      <c r="AZ7" s="103"/>
      <c r="BA7" s="103"/>
      <c r="BB7" s="103"/>
      <c r="BC7" s="103"/>
      <c r="BD7" s="103"/>
      <c r="BE7" s="103"/>
      <c r="BF7" s="103"/>
      <c r="BG7" s="103"/>
      <c r="BH7" s="103"/>
      <c r="BI7" s="103"/>
      <c r="BJ7" s="103"/>
      <c r="BK7" s="103" t="s">
        <v>18</v>
      </c>
      <c r="BL7" s="103" t="s">
        <v>11</v>
      </c>
      <c r="BM7" s="103" t="s">
        <v>241</v>
      </c>
      <c r="BN7" s="103"/>
      <c r="BO7" s="103" t="s">
        <v>191</v>
      </c>
      <c r="BP7" s="103" t="s">
        <v>8</v>
      </c>
      <c r="BQ7" s="103" t="s">
        <v>252</v>
      </c>
      <c r="BR7" s="103" t="s">
        <v>25</v>
      </c>
      <c r="BS7" s="104"/>
      <c r="BT7" s="103"/>
      <c r="BU7" s="103"/>
      <c r="BV7" s="103"/>
      <c r="BW7" s="103"/>
      <c r="BX7" s="103" t="s">
        <v>35</v>
      </c>
      <c r="BY7" s="103"/>
      <c r="BZ7" s="103"/>
      <c r="CA7" s="103" t="s">
        <v>39</v>
      </c>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15"/>
      <c r="DB7" s="115"/>
      <c r="DC7" s="115"/>
      <c r="DD7" s="115"/>
      <c r="DE7" s="115"/>
      <c r="DF7" s="115"/>
    </row>
    <row r="8" spans="1:110" ht="12.75">
      <c r="A8" s="54"/>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5"/>
      <c r="AY8" s="101"/>
      <c r="AZ8" s="103"/>
      <c r="BA8" s="103"/>
      <c r="BB8" s="103"/>
      <c r="BC8" s="103"/>
      <c r="BD8" s="103"/>
      <c r="BE8" s="103"/>
      <c r="BF8" s="103"/>
      <c r="BG8" s="103"/>
      <c r="BH8" s="103"/>
      <c r="BI8" s="103"/>
      <c r="BJ8" s="103"/>
      <c r="BK8" s="103" t="s">
        <v>23</v>
      </c>
      <c r="BM8" s="103" t="s">
        <v>242</v>
      </c>
      <c r="BN8" s="103"/>
      <c r="BO8" s="103" t="s">
        <v>190</v>
      </c>
      <c r="BP8" s="103" t="s">
        <v>284</v>
      </c>
      <c r="BQ8" s="103" t="s">
        <v>253</v>
      </c>
      <c r="BR8" s="103" t="s">
        <v>26</v>
      </c>
      <c r="BS8" s="103"/>
      <c r="BT8" s="103"/>
      <c r="BU8" s="103"/>
      <c r="BV8" s="103"/>
      <c r="BW8" s="103"/>
      <c r="BX8" s="103" t="s">
        <v>188</v>
      </c>
      <c r="BY8" s="103"/>
      <c r="BZ8" s="103"/>
      <c r="CA8" s="103" t="s">
        <v>40</v>
      </c>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15"/>
      <c r="DB8" s="115"/>
      <c r="DC8" s="115"/>
      <c r="DD8" s="115"/>
      <c r="DE8" s="115"/>
      <c r="DF8" s="115"/>
    </row>
    <row r="9" spans="1:110" ht="12.75">
      <c r="A9" s="54"/>
      <c r="B9" s="32"/>
      <c r="C9" s="33"/>
      <c r="D9" s="33" t="s">
        <v>277</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5"/>
      <c r="AY9" s="101"/>
      <c r="AZ9" s="103"/>
      <c r="BA9" s="103"/>
      <c r="BB9" s="103"/>
      <c r="BC9" s="103"/>
      <c r="BD9" s="103"/>
      <c r="BE9" s="103"/>
      <c r="BF9" s="103"/>
      <c r="BG9" s="103"/>
      <c r="BH9" s="103"/>
      <c r="BI9" s="103"/>
      <c r="BJ9" s="103"/>
      <c r="BK9" s="103" t="s">
        <v>10</v>
      </c>
      <c r="BL9" s="103"/>
      <c r="BM9" s="103" t="s">
        <v>243</v>
      </c>
      <c r="BN9" s="103"/>
      <c r="BO9" s="103"/>
      <c r="BP9" s="103" t="s">
        <v>285</v>
      </c>
      <c r="BQ9" s="103" t="s">
        <v>17</v>
      </c>
      <c r="BR9" s="103" t="s">
        <v>27</v>
      </c>
      <c r="BS9" s="104"/>
      <c r="BT9" s="103"/>
      <c r="BU9" s="103"/>
      <c r="BV9" s="103"/>
      <c r="BW9" s="103"/>
      <c r="BX9" s="103" t="s">
        <v>186</v>
      </c>
      <c r="BY9" s="103"/>
      <c r="BZ9" s="103"/>
      <c r="CA9" s="103" t="s">
        <v>41</v>
      </c>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15"/>
      <c r="DB9" s="115"/>
      <c r="DC9" s="115"/>
      <c r="DD9" s="115"/>
      <c r="DE9" s="115"/>
      <c r="DF9" s="115"/>
    </row>
    <row r="10" spans="1:110" ht="12.75">
      <c r="A10" s="54"/>
      <c r="B10" s="32"/>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5"/>
      <c r="AY10" s="101"/>
      <c r="AZ10" s="103"/>
      <c r="BA10" s="103"/>
      <c r="BB10" s="103"/>
      <c r="BC10" s="103"/>
      <c r="BD10" s="103"/>
      <c r="BE10" s="103"/>
      <c r="BF10" s="103"/>
      <c r="BG10" s="103"/>
      <c r="BH10" s="103"/>
      <c r="BI10" s="103"/>
      <c r="BJ10" s="103"/>
      <c r="BK10" s="103" t="s">
        <v>238</v>
      </c>
      <c r="BL10" s="103"/>
      <c r="BM10" s="103" t="s">
        <v>244</v>
      </c>
      <c r="BN10" s="103"/>
      <c r="BO10" s="103"/>
      <c r="BP10" s="103" t="s">
        <v>13</v>
      </c>
      <c r="BQ10" s="103" t="s">
        <v>254</v>
      </c>
      <c r="BR10" s="103" t="s">
        <v>28</v>
      </c>
      <c r="BS10" s="103"/>
      <c r="BT10" s="103"/>
      <c r="BU10" s="103"/>
      <c r="BV10" s="103"/>
      <c r="BW10" s="103"/>
      <c r="BX10" s="103" t="s">
        <v>187</v>
      </c>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15"/>
      <c r="DB10" s="115"/>
      <c r="DC10" s="115"/>
      <c r="DD10" s="115"/>
      <c r="DE10" s="115"/>
      <c r="DF10" s="115"/>
    </row>
    <row r="11" spans="1:110" ht="12.75">
      <c r="A11" s="54"/>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5"/>
      <c r="AY11" s="101"/>
      <c r="AZ11" s="103"/>
      <c r="BA11" s="103"/>
      <c r="BB11" s="103"/>
      <c r="BC11" s="103"/>
      <c r="BD11" s="103"/>
      <c r="BE11" s="103"/>
      <c r="BF11" s="103"/>
      <c r="BG11" s="103"/>
      <c r="BH11" s="103"/>
      <c r="BI11" s="103"/>
      <c r="BJ11" s="103"/>
      <c r="BK11" s="103" t="s">
        <v>3</v>
      </c>
      <c r="BL11" s="103"/>
      <c r="BM11" s="103" t="s">
        <v>245</v>
      </c>
      <c r="BN11" s="103"/>
      <c r="BO11" s="103"/>
      <c r="BP11" s="103"/>
      <c r="BQ11" s="103" t="s">
        <v>263</v>
      </c>
      <c r="BR11" s="103"/>
      <c r="BS11" s="103"/>
      <c r="BT11" s="103"/>
      <c r="BU11" s="103"/>
      <c r="BV11" s="103"/>
      <c r="BW11" s="103"/>
      <c r="BX11" s="103" t="s">
        <v>189</v>
      </c>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15"/>
      <c r="DB11" s="115"/>
      <c r="DC11" s="115"/>
      <c r="DD11" s="115"/>
      <c r="DE11" s="115"/>
      <c r="DF11" s="115"/>
    </row>
    <row r="12" spans="1:110" ht="12.75">
      <c r="A12" s="54"/>
      <c r="B12" s="32"/>
      <c r="C12" s="33"/>
      <c r="D12" s="33" t="s">
        <v>0</v>
      </c>
      <c r="E12" s="33" t="s">
        <v>128</v>
      </c>
      <c r="F12" s="33"/>
      <c r="G12" s="33"/>
      <c r="H12" s="33"/>
      <c r="I12" s="33"/>
      <c r="J12" s="33"/>
      <c r="K12" s="33"/>
      <c r="L12" s="33"/>
      <c r="M12" s="33"/>
      <c r="N12" s="33"/>
      <c r="O12" s="33"/>
      <c r="P12" s="33"/>
      <c r="Q12" s="33"/>
      <c r="R12" s="33"/>
      <c r="S12" s="33"/>
      <c r="T12" s="33"/>
      <c r="U12" s="33"/>
      <c r="V12" s="33"/>
      <c r="W12" s="164" t="s">
        <v>37</v>
      </c>
      <c r="X12" s="165"/>
      <c r="Y12" s="165"/>
      <c r="Z12" s="166"/>
      <c r="AA12" s="33"/>
      <c r="AB12" s="33"/>
      <c r="AC12" s="137">
        <f>IF(Q_PB_Diger,"Diğer para birimini giriniz:","")</f>
      </c>
      <c r="AD12" s="137"/>
      <c r="AE12" s="137"/>
      <c r="AF12" s="137"/>
      <c r="AG12" s="137"/>
      <c r="AH12" s="137"/>
      <c r="AI12" s="137"/>
      <c r="AJ12" s="137"/>
      <c r="AK12" s="137"/>
      <c r="AL12" s="204"/>
      <c r="AM12" s="205"/>
      <c r="AN12" s="205"/>
      <c r="AO12" s="206"/>
      <c r="AP12" s="33"/>
      <c r="AQ12" s="33"/>
      <c r="AR12" s="33"/>
      <c r="AS12" s="33"/>
      <c r="AT12" s="33"/>
      <c r="AU12" s="33"/>
      <c r="AV12" s="33"/>
      <c r="AW12" s="33"/>
      <c r="AX12" s="35"/>
      <c r="AY12" s="101"/>
      <c r="AZ12" s="103"/>
      <c r="BA12" s="103"/>
      <c r="BB12" s="103"/>
      <c r="BC12" s="103"/>
      <c r="BD12" s="103"/>
      <c r="BE12" s="103"/>
      <c r="BF12" s="103"/>
      <c r="BG12" s="103"/>
      <c r="BH12" s="103"/>
      <c r="BI12" s="103"/>
      <c r="BJ12" s="103"/>
      <c r="BK12" s="103" t="s">
        <v>14</v>
      </c>
      <c r="BL12" s="103"/>
      <c r="BM12" s="103" t="s">
        <v>246</v>
      </c>
      <c r="BN12" s="103"/>
      <c r="BO12" s="103"/>
      <c r="BP12" s="103"/>
      <c r="BQ12" s="103" t="s">
        <v>264</v>
      </c>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15"/>
      <c r="DB12" s="115"/>
      <c r="DC12" s="115"/>
      <c r="DD12" s="115"/>
      <c r="DE12" s="115"/>
      <c r="DF12" s="115"/>
    </row>
    <row r="13" spans="1:110" ht="12.75">
      <c r="A13" s="54"/>
      <c r="B13" s="32"/>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5"/>
      <c r="AY13" s="101"/>
      <c r="AZ13" s="103"/>
      <c r="BA13" s="103"/>
      <c r="BB13" s="103"/>
      <c r="BC13" s="103"/>
      <c r="BD13" s="103"/>
      <c r="BE13" s="103"/>
      <c r="BF13" s="103"/>
      <c r="BG13" s="103"/>
      <c r="BH13" s="103"/>
      <c r="BI13" s="103"/>
      <c r="BJ13" s="103"/>
      <c r="BK13" s="103" t="s">
        <v>5</v>
      </c>
      <c r="BL13" s="103"/>
      <c r="BM13" s="103" t="s">
        <v>286</v>
      </c>
      <c r="BN13" s="103"/>
      <c r="BO13" s="103"/>
      <c r="BP13" s="103"/>
      <c r="BQ13" s="103" t="s">
        <v>19</v>
      </c>
      <c r="BR13" s="103"/>
      <c r="BS13" s="103"/>
      <c r="BT13" s="103"/>
      <c r="BU13" s="103"/>
      <c r="BV13" s="103"/>
      <c r="BW13" s="103"/>
      <c r="BX13" s="103"/>
      <c r="BY13" s="103"/>
      <c r="BZ13" s="103"/>
      <c r="CA13" s="103" t="s">
        <v>164</v>
      </c>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15"/>
      <c r="DB13" s="115"/>
      <c r="DC13" s="115"/>
      <c r="DD13" s="115"/>
      <c r="DE13" s="115"/>
      <c r="DF13" s="115"/>
    </row>
    <row r="14" spans="1:110" ht="12.75">
      <c r="A14" s="54"/>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5"/>
      <c r="AY14" s="101"/>
      <c r="AZ14" s="103"/>
      <c r="BA14" s="103"/>
      <c r="BB14" s="103"/>
      <c r="BC14" s="103"/>
      <c r="BD14" s="103"/>
      <c r="BE14" s="103"/>
      <c r="BF14" s="103"/>
      <c r="BG14" s="103"/>
      <c r="BH14" s="103"/>
      <c r="BI14" s="103"/>
      <c r="BJ14" s="103"/>
      <c r="BK14" s="103" t="s">
        <v>21</v>
      </c>
      <c r="BL14" s="103"/>
      <c r="BM14" s="103" t="s">
        <v>247</v>
      </c>
      <c r="BN14" s="103"/>
      <c r="BO14" s="103"/>
      <c r="BP14" s="103"/>
      <c r="BQ14" s="103" t="s">
        <v>256</v>
      </c>
      <c r="BR14" s="103"/>
      <c r="BS14" s="103"/>
      <c r="BT14" s="103"/>
      <c r="BU14" s="103"/>
      <c r="BV14" s="103"/>
      <c r="BW14" s="103"/>
      <c r="BX14" s="103"/>
      <c r="BY14" s="103"/>
      <c r="BZ14" s="103"/>
      <c r="CA14" s="103" t="s">
        <v>202</v>
      </c>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15"/>
      <c r="DB14" s="115"/>
      <c r="DC14" s="115"/>
      <c r="DD14" s="115"/>
      <c r="DE14" s="115"/>
      <c r="DF14" s="115"/>
    </row>
    <row r="15" spans="1:110" ht="12.75">
      <c r="A15" s="54"/>
      <c r="B15" s="32"/>
      <c r="C15" s="33"/>
      <c r="D15" s="33" t="s">
        <v>1</v>
      </c>
      <c r="E15" s="33" t="s">
        <v>2</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5"/>
      <c r="AY15" s="101"/>
      <c r="AZ15" s="103"/>
      <c r="BA15" s="103"/>
      <c r="BB15" s="103"/>
      <c r="BC15" s="103"/>
      <c r="BD15" s="103"/>
      <c r="BE15" s="103"/>
      <c r="BF15" s="103"/>
      <c r="BG15" s="103"/>
      <c r="BH15" s="103"/>
      <c r="BI15" s="103"/>
      <c r="BJ15" s="103"/>
      <c r="BK15" s="103"/>
      <c r="BL15" s="103"/>
      <c r="BM15" s="103" t="s">
        <v>248</v>
      </c>
      <c r="BN15" s="103"/>
      <c r="BO15" s="103"/>
      <c r="BP15" s="103"/>
      <c r="BQ15" s="103" t="s">
        <v>255</v>
      </c>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15"/>
      <c r="DB15" s="115"/>
      <c r="DC15" s="115"/>
      <c r="DD15" s="115"/>
      <c r="DE15" s="115"/>
      <c r="DF15" s="115"/>
    </row>
    <row r="16" spans="1:110" ht="12.75">
      <c r="A16" s="54"/>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5"/>
      <c r="AY16" s="101"/>
      <c r="AZ16" s="103"/>
      <c r="BA16" s="116"/>
      <c r="BB16" s="103"/>
      <c r="BC16" s="103"/>
      <c r="BD16" s="103"/>
      <c r="BE16" s="103"/>
      <c r="BF16" s="103"/>
      <c r="BG16" s="103"/>
      <c r="BH16" s="103"/>
      <c r="BI16" s="103"/>
      <c r="BJ16" s="103"/>
      <c r="BK16" s="103"/>
      <c r="BL16" s="103"/>
      <c r="BM16" s="103" t="s">
        <v>249</v>
      </c>
      <c r="BN16" s="103"/>
      <c r="BO16" s="103"/>
      <c r="BP16" s="103"/>
      <c r="BQ16" s="103" t="s">
        <v>257</v>
      </c>
      <c r="BR16" s="103"/>
      <c r="BS16" s="103"/>
      <c r="BT16" s="103"/>
      <c r="BU16" s="103"/>
      <c r="BV16" s="103"/>
      <c r="BW16" s="103"/>
      <c r="BX16" s="103"/>
      <c r="BY16" s="103"/>
      <c r="BZ16" s="103"/>
      <c r="CA16" s="103" t="s">
        <v>165</v>
      </c>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15"/>
      <c r="DB16" s="115"/>
      <c r="DC16" s="115"/>
      <c r="DD16" s="115"/>
      <c r="DE16" s="115"/>
      <c r="DF16" s="115"/>
    </row>
    <row r="17" spans="1:110" ht="12.75">
      <c r="A17" s="54"/>
      <c r="B17" s="32"/>
      <c r="C17" s="33"/>
      <c r="D17" s="33"/>
      <c r="E17" s="209" t="s">
        <v>71</v>
      </c>
      <c r="F17" s="209"/>
      <c r="G17" s="209"/>
      <c r="H17" s="195"/>
      <c r="I17" s="196"/>
      <c r="J17" s="196"/>
      <c r="K17" s="196"/>
      <c r="L17" s="196"/>
      <c r="M17" s="196"/>
      <c r="N17" s="196"/>
      <c r="O17" s="196"/>
      <c r="P17" s="196"/>
      <c r="Q17" s="196"/>
      <c r="R17" s="196"/>
      <c r="S17" s="196"/>
      <c r="T17" s="196"/>
      <c r="U17" s="196"/>
      <c r="V17" s="196"/>
      <c r="W17" s="196"/>
      <c r="X17" s="196"/>
      <c r="Y17" s="196"/>
      <c r="Z17" s="197"/>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5"/>
      <c r="AY17" s="101"/>
      <c r="AZ17" s="103"/>
      <c r="BA17" s="116"/>
      <c r="BB17" s="103"/>
      <c r="BC17" s="103"/>
      <c r="BD17" s="103"/>
      <c r="BE17" s="103"/>
      <c r="BF17" s="103"/>
      <c r="BG17" s="103"/>
      <c r="BH17" s="103"/>
      <c r="BI17" s="103"/>
      <c r="BJ17" s="103"/>
      <c r="BK17" s="103"/>
      <c r="BL17" s="103"/>
      <c r="BM17" s="103" t="s">
        <v>250</v>
      </c>
      <c r="BN17" s="103"/>
      <c r="BO17" s="103"/>
      <c r="BP17" s="103"/>
      <c r="BQ17" s="103" t="s">
        <v>258</v>
      </c>
      <c r="BR17" s="103"/>
      <c r="BS17" s="103"/>
      <c r="BT17" s="103"/>
      <c r="BU17" s="103"/>
      <c r="BV17" s="103"/>
      <c r="BW17" s="103"/>
      <c r="BX17" s="103"/>
      <c r="BY17" s="103"/>
      <c r="BZ17" s="103"/>
      <c r="CA17" s="103" t="s">
        <v>201</v>
      </c>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15"/>
      <c r="DB17" s="115"/>
      <c r="DC17" s="115"/>
      <c r="DD17" s="115"/>
      <c r="DE17" s="115"/>
      <c r="DF17" s="115"/>
    </row>
    <row r="18" spans="1:110" ht="12.75">
      <c r="A18" s="54"/>
      <c r="B18" s="32"/>
      <c r="C18" s="33"/>
      <c r="D18" s="33"/>
      <c r="E18" s="38"/>
      <c r="F18" s="38"/>
      <c r="G18" s="38"/>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5"/>
      <c r="AY18" s="101"/>
      <c r="AZ18" s="103"/>
      <c r="BA18" s="116"/>
      <c r="BB18" s="103"/>
      <c r="BC18" s="103"/>
      <c r="BD18" s="103"/>
      <c r="BE18" s="103"/>
      <c r="BF18" s="103"/>
      <c r="BG18" s="103"/>
      <c r="BH18" s="103"/>
      <c r="BI18" s="103"/>
      <c r="BJ18" s="103"/>
      <c r="BK18" s="103"/>
      <c r="BL18" s="103"/>
      <c r="BM18" s="103" t="s">
        <v>251</v>
      </c>
      <c r="BN18" s="103"/>
      <c r="BO18" s="103"/>
      <c r="BP18" s="103"/>
      <c r="BQ18" s="103" t="s">
        <v>212</v>
      </c>
      <c r="BR18" s="103"/>
      <c r="BS18" s="103"/>
      <c r="BT18" s="103"/>
      <c r="BU18" s="103"/>
      <c r="BV18" s="103"/>
      <c r="BW18" s="103"/>
      <c r="BX18" s="103"/>
      <c r="BY18" s="103"/>
      <c r="BZ18" s="103"/>
      <c r="CA18" s="103" t="s">
        <v>205</v>
      </c>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15"/>
      <c r="DB18" s="115"/>
      <c r="DC18" s="115"/>
      <c r="DD18" s="115"/>
      <c r="DE18" s="115"/>
      <c r="DF18" s="115"/>
    </row>
    <row r="19" spans="1:110" ht="12.75">
      <c r="A19" s="54"/>
      <c r="B19" s="32"/>
      <c r="C19" s="33"/>
      <c r="D19" s="33"/>
      <c r="E19" s="209" t="s">
        <v>73</v>
      </c>
      <c r="F19" s="209"/>
      <c r="G19" s="209"/>
      <c r="H19" s="195"/>
      <c r="I19" s="196"/>
      <c r="J19" s="196"/>
      <c r="K19" s="196"/>
      <c r="L19" s="196"/>
      <c r="M19" s="196"/>
      <c r="N19" s="196"/>
      <c r="O19" s="196"/>
      <c r="P19" s="196"/>
      <c r="Q19" s="196"/>
      <c r="R19" s="196"/>
      <c r="S19" s="196"/>
      <c r="T19" s="196"/>
      <c r="U19" s="196"/>
      <c r="V19" s="196"/>
      <c r="W19" s="196"/>
      <c r="X19" s="196"/>
      <c r="Y19" s="196"/>
      <c r="Z19" s="197"/>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5"/>
      <c r="AY19" s="101"/>
      <c r="AZ19" s="103"/>
      <c r="BA19" s="116"/>
      <c r="BB19" s="103"/>
      <c r="BC19" s="103"/>
      <c r="BD19" s="103"/>
      <c r="BE19" s="103"/>
      <c r="BF19" s="103"/>
      <c r="BG19" s="103"/>
      <c r="BH19" s="103"/>
      <c r="BI19" s="103"/>
      <c r="BJ19" s="103"/>
      <c r="BK19" s="103"/>
      <c r="BL19" s="103"/>
      <c r="BM19" s="103"/>
      <c r="BN19" s="103"/>
      <c r="BO19" s="103"/>
      <c r="BP19" s="103"/>
      <c r="BQ19" s="103" t="s">
        <v>213</v>
      </c>
      <c r="BR19" s="103"/>
      <c r="BS19" s="103"/>
      <c r="BT19" s="103"/>
      <c r="BU19" s="103"/>
      <c r="BV19" s="103"/>
      <c r="BW19" s="103"/>
      <c r="BX19" s="103"/>
      <c r="BY19" s="103"/>
      <c r="BZ19" s="103"/>
      <c r="CA19" s="103" t="s">
        <v>203</v>
      </c>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15"/>
      <c r="DB19" s="115"/>
      <c r="DC19" s="115"/>
      <c r="DD19" s="115"/>
      <c r="DE19" s="115"/>
      <c r="DF19" s="115"/>
    </row>
    <row r="20" spans="1:110" ht="12.75">
      <c r="A20" s="54"/>
      <c r="B20" s="32"/>
      <c r="C20" s="36"/>
      <c r="D20" s="36"/>
      <c r="E20" s="39"/>
      <c r="F20" s="39"/>
      <c r="G20" s="39"/>
      <c r="H20" s="40"/>
      <c r="I20" s="40"/>
      <c r="J20" s="40"/>
      <c r="K20" s="40"/>
      <c r="L20" s="40"/>
      <c r="M20" s="40"/>
      <c r="N20" s="40"/>
      <c r="O20" s="40"/>
      <c r="P20" s="40"/>
      <c r="Q20" s="40"/>
      <c r="R20" s="40"/>
      <c r="S20" s="40"/>
      <c r="T20" s="40"/>
      <c r="U20" s="40"/>
      <c r="V20" s="40"/>
      <c r="W20" s="40"/>
      <c r="X20" s="40"/>
      <c r="Y20" s="40"/>
      <c r="Z20" s="40"/>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5"/>
      <c r="AY20" s="101"/>
      <c r="AZ20" s="103"/>
      <c r="BA20" s="103"/>
      <c r="BB20" s="103"/>
      <c r="BC20" s="103"/>
      <c r="BD20" s="103"/>
      <c r="BE20" s="103"/>
      <c r="BF20" s="103"/>
      <c r="BG20" s="103"/>
      <c r="BH20" s="103"/>
      <c r="BI20" s="103"/>
      <c r="BJ20" s="103"/>
      <c r="BK20" s="103"/>
      <c r="BL20" s="103"/>
      <c r="BM20" s="103"/>
      <c r="BN20" s="103"/>
      <c r="BO20" s="103"/>
      <c r="BP20" s="103"/>
      <c r="BQ20" s="103" t="s">
        <v>230</v>
      </c>
      <c r="BR20" s="103"/>
      <c r="BS20" s="103"/>
      <c r="BT20" s="103"/>
      <c r="BU20" s="103"/>
      <c r="BV20" s="103"/>
      <c r="BW20" s="103"/>
      <c r="BX20" s="103"/>
      <c r="BY20" s="103"/>
      <c r="BZ20" s="103"/>
      <c r="CA20" s="103" t="s">
        <v>41</v>
      </c>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15"/>
      <c r="DB20" s="115"/>
      <c r="DC20" s="115"/>
      <c r="DD20" s="115"/>
      <c r="DE20" s="115"/>
      <c r="DF20" s="115"/>
    </row>
    <row r="21" spans="1:110" ht="12.75">
      <c r="A21" s="54"/>
      <c r="B21" s="32"/>
      <c r="C21" s="33"/>
      <c r="D21" s="33"/>
      <c r="E21" s="41"/>
      <c r="F21" s="41"/>
      <c r="G21" s="41"/>
      <c r="H21" s="37"/>
      <c r="I21" s="37"/>
      <c r="J21" s="37"/>
      <c r="K21" s="37"/>
      <c r="L21" s="37"/>
      <c r="M21" s="37"/>
      <c r="N21" s="37"/>
      <c r="O21" s="37"/>
      <c r="P21" s="37"/>
      <c r="Q21" s="37"/>
      <c r="R21" s="37"/>
      <c r="S21" s="37"/>
      <c r="T21" s="37"/>
      <c r="U21" s="37"/>
      <c r="V21" s="37"/>
      <c r="W21" s="37"/>
      <c r="X21" s="37"/>
      <c r="Y21" s="37"/>
      <c r="Z21" s="37"/>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5"/>
      <c r="AY21" s="101"/>
      <c r="AZ21" s="103"/>
      <c r="BA21" s="103"/>
      <c r="BB21" s="103"/>
      <c r="BC21" s="103"/>
      <c r="BD21" s="103"/>
      <c r="BE21" s="103"/>
      <c r="BF21" s="103"/>
      <c r="BG21" s="103"/>
      <c r="BH21" s="103"/>
      <c r="BI21" s="103"/>
      <c r="BJ21" s="103"/>
      <c r="BK21" s="103"/>
      <c r="BL21" s="103"/>
      <c r="BM21" s="103"/>
      <c r="BN21" s="103"/>
      <c r="BO21" s="103"/>
      <c r="BP21" s="103"/>
      <c r="BQ21" s="103" t="s">
        <v>214</v>
      </c>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15"/>
      <c r="DB21" s="115"/>
      <c r="DC21" s="115"/>
      <c r="DD21" s="115"/>
      <c r="DE21" s="115"/>
      <c r="DF21" s="115"/>
    </row>
    <row r="22" spans="1:110" ht="12.75">
      <c r="A22" s="54"/>
      <c r="B22" s="32"/>
      <c r="C22" s="33"/>
      <c r="D22" s="33" t="s">
        <v>29</v>
      </c>
      <c r="E22" s="33" t="s">
        <v>93</v>
      </c>
      <c r="F22" s="41"/>
      <c r="G22" s="41"/>
      <c r="H22" s="37"/>
      <c r="I22" s="37"/>
      <c r="J22" s="37"/>
      <c r="K22" s="37"/>
      <c r="L22" s="18"/>
      <c r="M22" s="164"/>
      <c r="N22" s="165"/>
      <c r="O22" s="165"/>
      <c r="P22" s="165"/>
      <c r="Q22" s="165"/>
      <c r="R22" s="165"/>
      <c r="S22" s="165"/>
      <c r="T22" s="166"/>
      <c r="U22" s="18"/>
      <c r="V22" s="18"/>
      <c r="W22" s="18"/>
      <c r="X22" s="18"/>
      <c r="Y22" s="18"/>
      <c r="Z22" s="18"/>
      <c r="AA22" s="33"/>
      <c r="AB22" s="33"/>
      <c r="AC22" s="33"/>
      <c r="AD22" s="33"/>
      <c r="AE22" s="33"/>
      <c r="AF22" s="18"/>
      <c r="AG22" s="18"/>
      <c r="AH22" s="18"/>
      <c r="AI22" s="18"/>
      <c r="AJ22" s="18"/>
      <c r="AK22" s="18"/>
      <c r="AL22" s="18"/>
      <c r="AM22" s="18"/>
      <c r="AN22" s="33"/>
      <c r="AO22" s="33"/>
      <c r="AP22" s="33"/>
      <c r="AQ22" s="33"/>
      <c r="AR22" s="33"/>
      <c r="AS22" s="33"/>
      <c r="AT22" s="33"/>
      <c r="AU22" s="33"/>
      <c r="AV22" s="33"/>
      <c r="AW22" s="33"/>
      <c r="AX22" s="35"/>
      <c r="AY22" s="101"/>
      <c r="AZ22" s="103"/>
      <c r="BA22" s="103"/>
      <c r="BB22" s="103"/>
      <c r="BC22" s="103"/>
      <c r="BD22" s="103"/>
      <c r="BE22" s="103"/>
      <c r="BF22" s="103"/>
      <c r="BG22" s="103"/>
      <c r="BH22" s="103"/>
      <c r="BI22" s="103"/>
      <c r="BJ22" s="103"/>
      <c r="BK22" s="103" t="s">
        <v>4</v>
      </c>
      <c r="BL22" s="103" t="s">
        <v>42</v>
      </c>
      <c r="BM22" s="103"/>
      <c r="BN22" s="103"/>
      <c r="BO22" s="103"/>
      <c r="BP22" s="103"/>
      <c r="BQ22" s="113" t="s">
        <v>283</v>
      </c>
      <c r="BR22" s="103"/>
      <c r="BS22" s="103"/>
      <c r="BT22" s="103"/>
      <c r="BU22" s="103"/>
      <c r="BV22" s="103"/>
      <c r="BW22" s="103"/>
      <c r="BX22" s="103"/>
      <c r="BY22" s="103"/>
      <c r="BZ22" s="103" t="s">
        <v>64</v>
      </c>
      <c r="CA22" s="103"/>
      <c r="CB22" s="111">
        <v>0.18</v>
      </c>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15"/>
      <c r="DB22" s="115"/>
      <c r="DC22" s="115"/>
      <c r="DD22" s="115"/>
      <c r="DE22" s="115"/>
      <c r="DF22" s="115"/>
    </row>
    <row r="23" spans="1:110" ht="12.75">
      <c r="A23" s="54"/>
      <c r="B23" s="32"/>
      <c r="C23" s="36"/>
      <c r="D23" s="36"/>
      <c r="E23" s="42"/>
      <c r="F23" s="42"/>
      <c r="G23" s="42"/>
      <c r="H23" s="42"/>
      <c r="I23" s="42"/>
      <c r="J23" s="42"/>
      <c r="K23" s="42"/>
      <c r="L23" s="42"/>
      <c r="M23" s="42"/>
      <c r="N23" s="42"/>
      <c r="O23" s="42"/>
      <c r="P23" s="42"/>
      <c r="Q23" s="42"/>
      <c r="R23" s="42"/>
      <c r="S23" s="42"/>
      <c r="T23" s="42"/>
      <c r="U23" s="42"/>
      <c r="V23" s="42"/>
      <c r="W23" s="42"/>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5"/>
      <c r="AY23" s="101"/>
      <c r="AZ23" s="103"/>
      <c r="BA23" s="103"/>
      <c r="BB23" s="103"/>
      <c r="BC23" s="103"/>
      <c r="BD23" s="103"/>
      <c r="BE23" s="103"/>
      <c r="BF23" s="103"/>
      <c r="BG23" s="103"/>
      <c r="BH23" s="103"/>
      <c r="BI23" s="103"/>
      <c r="BJ23" s="103"/>
      <c r="BK23" s="103" t="s">
        <v>9</v>
      </c>
      <c r="BL23" s="103" t="s">
        <v>42</v>
      </c>
      <c r="BM23" s="103"/>
      <c r="BN23" s="103"/>
      <c r="BO23" s="103"/>
      <c r="BP23" s="103"/>
      <c r="BQ23" s="103" t="s">
        <v>215</v>
      </c>
      <c r="BR23" s="103"/>
      <c r="BS23" s="103"/>
      <c r="BT23" s="103"/>
      <c r="BU23" s="103"/>
      <c r="BV23" s="103"/>
      <c r="BW23" s="103"/>
      <c r="BX23" s="103"/>
      <c r="BY23" s="103"/>
      <c r="BZ23" s="103" t="s">
        <v>65</v>
      </c>
      <c r="CA23" s="103"/>
      <c r="CB23" s="111">
        <v>0.08</v>
      </c>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15"/>
      <c r="DB23" s="115"/>
      <c r="DC23" s="115"/>
      <c r="DD23" s="115"/>
      <c r="DE23" s="115"/>
      <c r="DF23" s="115"/>
    </row>
    <row r="24" spans="1:110" ht="12.75">
      <c r="A24" s="54"/>
      <c r="B24" s="32"/>
      <c r="C24" s="33"/>
      <c r="D24" s="33"/>
      <c r="E24" s="33"/>
      <c r="F24" s="33"/>
      <c r="G24" s="33"/>
      <c r="H24" s="33"/>
      <c r="I24" s="33"/>
      <c r="J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5"/>
      <c r="AY24" s="101"/>
      <c r="AZ24" s="103"/>
      <c r="BA24" s="103"/>
      <c r="BB24" s="103"/>
      <c r="BC24" s="103"/>
      <c r="BD24" s="103"/>
      <c r="BE24" s="103"/>
      <c r="BF24" s="103"/>
      <c r="BG24" s="103"/>
      <c r="BH24" s="103"/>
      <c r="BI24" s="103"/>
      <c r="BJ24" s="103"/>
      <c r="BK24" s="103" t="s">
        <v>252</v>
      </c>
      <c r="BL24" s="103" t="s">
        <v>42</v>
      </c>
      <c r="BM24" s="103"/>
      <c r="BN24" s="103"/>
      <c r="BO24" s="103"/>
      <c r="BP24" s="103"/>
      <c r="BQ24" s="103" t="s">
        <v>216</v>
      </c>
      <c r="BR24" s="103"/>
      <c r="BS24" s="103"/>
      <c r="BT24" s="103"/>
      <c r="BU24" s="103"/>
      <c r="BV24" s="103"/>
      <c r="BW24" s="103"/>
      <c r="BX24" s="103"/>
      <c r="BY24" s="103"/>
      <c r="BZ24" s="103"/>
      <c r="CA24" s="103"/>
      <c r="CB24" s="103" t="s">
        <v>280</v>
      </c>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15"/>
      <c r="DB24" s="115"/>
      <c r="DC24" s="115"/>
      <c r="DD24" s="115"/>
      <c r="DE24" s="115"/>
      <c r="DF24" s="115"/>
    </row>
    <row r="25" spans="1:110" ht="12.75">
      <c r="A25" s="54"/>
      <c r="B25" s="32"/>
      <c r="C25" s="33"/>
      <c r="D25" s="43" t="s">
        <v>36</v>
      </c>
      <c r="E25" s="33" t="s">
        <v>74</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5"/>
      <c r="AY25" s="101"/>
      <c r="AZ25" s="103"/>
      <c r="BA25" s="103"/>
      <c r="BB25" s="103"/>
      <c r="BC25" s="103"/>
      <c r="BD25" s="103"/>
      <c r="BE25" s="103"/>
      <c r="BF25" s="103"/>
      <c r="BG25" s="103"/>
      <c r="BH25" s="103"/>
      <c r="BI25" s="103"/>
      <c r="BJ25" s="103"/>
      <c r="BK25" s="103" t="s">
        <v>253</v>
      </c>
      <c r="BL25" s="103" t="s">
        <v>42</v>
      </c>
      <c r="BM25" s="103"/>
      <c r="BN25" s="103"/>
      <c r="BO25" s="103"/>
      <c r="BP25" s="103"/>
      <c r="BQ25" s="103" t="s">
        <v>217</v>
      </c>
      <c r="BR25" s="103"/>
      <c r="BS25" s="103"/>
      <c r="BT25" s="103"/>
      <c r="BU25" s="103"/>
      <c r="BV25" s="103"/>
      <c r="BW25" s="103"/>
      <c r="BX25" s="103"/>
      <c r="BY25" s="103"/>
      <c r="BZ25" s="103" t="s">
        <v>66</v>
      </c>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15"/>
      <c r="DB25" s="115"/>
      <c r="DC25" s="115"/>
      <c r="DD25" s="115"/>
      <c r="DE25" s="115"/>
      <c r="DF25" s="115"/>
    </row>
    <row r="26" spans="1:110" ht="12.75">
      <c r="A26" s="54"/>
      <c r="B26" s="32"/>
      <c r="C26" s="33"/>
      <c r="D26" s="33"/>
      <c r="E26" s="33" t="s">
        <v>129</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5"/>
      <c r="AY26" s="101"/>
      <c r="AZ26" s="103"/>
      <c r="BA26" s="103"/>
      <c r="BB26" s="103"/>
      <c r="BC26" s="103"/>
      <c r="BD26" s="103"/>
      <c r="BE26" s="103"/>
      <c r="BF26" s="103"/>
      <c r="BG26" s="103"/>
      <c r="BH26" s="103"/>
      <c r="BI26" s="103"/>
      <c r="BJ26" s="103"/>
      <c r="BK26" s="103" t="s">
        <v>17</v>
      </c>
      <c r="BL26" s="103" t="s">
        <v>42</v>
      </c>
      <c r="BM26" s="103"/>
      <c r="BN26" s="103"/>
      <c r="BO26" s="103"/>
      <c r="BP26" s="103"/>
      <c r="BQ26" s="103" t="s">
        <v>218</v>
      </c>
      <c r="BR26" s="103"/>
      <c r="BS26" s="103"/>
      <c r="BT26" s="103"/>
      <c r="BU26" s="103"/>
      <c r="BV26" s="103"/>
      <c r="BW26" s="103"/>
      <c r="BX26" s="103"/>
      <c r="BY26" s="103"/>
      <c r="BZ26" s="103" t="s">
        <v>67</v>
      </c>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15"/>
      <c r="DB26" s="115"/>
      <c r="DC26" s="115"/>
      <c r="DD26" s="115"/>
      <c r="DE26" s="115"/>
      <c r="DF26" s="115"/>
    </row>
    <row r="27" spans="1:110" ht="12.75">
      <c r="A27" s="54"/>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5"/>
      <c r="AY27" s="101"/>
      <c r="AZ27" s="103"/>
      <c r="BA27" s="103"/>
      <c r="BB27" s="103"/>
      <c r="BC27" s="103"/>
      <c r="BD27" s="103"/>
      <c r="BE27" s="103"/>
      <c r="BF27" s="103"/>
      <c r="BG27" s="103"/>
      <c r="BH27" s="103"/>
      <c r="BI27" s="103"/>
      <c r="BJ27" s="103"/>
      <c r="BK27" s="103" t="s">
        <v>254</v>
      </c>
      <c r="BL27" s="103" t="s">
        <v>259</v>
      </c>
      <c r="BM27" s="103"/>
      <c r="BN27" s="103"/>
      <c r="BO27" s="103"/>
      <c r="BP27" s="103"/>
      <c r="BQ27" s="103" t="s">
        <v>219</v>
      </c>
      <c r="BR27" s="103"/>
      <c r="BS27" s="103"/>
      <c r="BT27" s="103"/>
      <c r="BU27" s="103"/>
      <c r="BV27" s="103"/>
      <c r="BW27" s="103"/>
      <c r="BX27" s="103"/>
      <c r="BY27" s="103"/>
      <c r="BZ27" s="103" t="s">
        <v>124</v>
      </c>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15"/>
      <c r="DB27" s="115"/>
      <c r="DC27" s="115"/>
      <c r="DD27" s="115"/>
      <c r="DE27" s="115"/>
      <c r="DF27" s="115"/>
    </row>
    <row r="28" spans="1:110" ht="12.75">
      <c r="A28" s="54"/>
      <c r="B28" s="32"/>
      <c r="C28" s="33"/>
      <c r="D28" s="33"/>
      <c r="E28" s="211" t="s">
        <v>30</v>
      </c>
      <c r="F28" s="211"/>
      <c r="G28" s="211"/>
      <c r="H28" s="211"/>
      <c r="I28" s="211"/>
      <c r="J28" s="211"/>
      <c r="K28" s="211"/>
      <c r="L28" s="211"/>
      <c r="M28" s="211"/>
      <c r="N28" s="211"/>
      <c r="O28" s="211"/>
      <c r="P28" s="211"/>
      <c r="Q28" s="211"/>
      <c r="R28" s="211"/>
      <c r="S28" s="33"/>
      <c r="T28" s="33"/>
      <c r="U28" s="38"/>
      <c r="V28" s="38"/>
      <c r="W28" s="38"/>
      <c r="X28" s="38"/>
      <c r="Y28" s="38"/>
      <c r="Z28" s="38"/>
      <c r="AA28" s="38"/>
      <c r="AB28" s="211" t="s">
        <v>75</v>
      </c>
      <c r="AC28" s="211"/>
      <c r="AD28" s="211"/>
      <c r="AE28" s="211"/>
      <c r="AF28" s="211"/>
      <c r="AG28" s="211"/>
      <c r="AH28" s="211"/>
      <c r="AI28" s="211"/>
      <c r="AJ28" s="211"/>
      <c r="AK28" s="211"/>
      <c r="AL28" s="211"/>
      <c r="AM28" s="211"/>
      <c r="AN28" s="211"/>
      <c r="AO28" s="211"/>
      <c r="AP28" s="33"/>
      <c r="AQ28" s="33"/>
      <c r="AR28" s="33"/>
      <c r="AS28" s="33"/>
      <c r="AT28" s="33"/>
      <c r="AU28" s="33"/>
      <c r="AV28" s="33"/>
      <c r="AW28" s="33"/>
      <c r="AX28" s="35"/>
      <c r="AY28" s="101"/>
      <c r="AZ28" s="103"/>
      <c r="BA28" s="103"/>
      <c r="BB28" s="103"/>
      <c r="BC28" s="103"/>
      <c r="BD28" s="103"/>
      <c r="BE28" s="103"/>
      <c r="BF28" s="103"/>
      <c r="BG28" s="103"/>
      <c r="BH28" s="103"/>
      <c r="BI28" s="103"/>
      <c r="BJ28" s="103"/>
      <c r="BK28" s="103" t="s">
        <v>263</v>
      </c>
      <c r="BL28" s="103" t="s">
        <v>43</v>
      </c>
      <c r="BM28" s="103"/>
      <c r="BN28" s="103"/>
      <c r="BO28" s="103"/>
      <c r="BP28" s="103"/>
      <c r="BQ28" s="103" t="s">
        <v>231</v>
      </c>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15"/>
      <c r="DB28" s="115"/>
      <c r="DC28" s="115"/>
      <c r="DD28" s="115"/>
      <c r="DE28" s="115"/>
      <c r="DF28" s="115"/>
    </row>
    <row r="29" spans="1:110" ht="12.75">
      <c r="A29" s="54"/>
      <c r="B29" s="32"/>
      <c r="C29" s="33"/>
      <c r="D29" s="33"/>
      <c r="E29" s="37"/>
      <c r="F29" s="37"/>
      <c r="G29" s="37"/>
      <c r="H29" s="37"/>
      <c r="I29" s="37"/>
      <c r="J29" s="37"/>
      <c r="K29" s="37"/>
      <c r="L29" s="37"/>
      <c r="M29" s="37"/>
      <c r="N29" s="37"/>
      <c r="O29" s="37"/>
      <c r="P29" s="37"/>
      <c r="Q29" s="37"/>
      <c r="R29" s="37"/>
      <c r="S29" s="33"/>
      <c r="T29" s="33"/>
      <c r="U29" s="38"/>
      <c r="V29" s="38"/>
      <c r="W29" s="38"/>
      <c r="X29" s="38"/>
      <c r="Y29" s="38"/>
      <c r="Z29" s="38"/>
      <c r="AA29" s="38"/>
      <c r="AB29" s="37"/>
      <c r="AC29" s="37"/>
      <c r="AD29" s="37"/>
      <c r="AE29" s="37"/>
      <c r="AF29" s="37"/>
      <c r="AG29" s="37"/>
      <c r="AH29" s="37"/>
      <c r="AI29" s="37"/>
      <c r="AJ29" s="37"/>
      <c r="AK29" s="37"/>
      <c r="AL29" s="37"/>
      <c r="AM29" s="37"/>
      <c r="AN29" s="37"/>
      <c r="AO29" s="37"/>
      <c r="AP29" s="33"/>
      <c r="AQ29" s="33"/>
      <c r="AR29" s="33"/>
      <c r="AS29" s="33"/>
      <c r="AT29" s="33"/>
      <c r="AU29" s="33"/>
      <c r="AV29" s="33"/>
      <c r="AW29" s="33"/>
      <c r="AX29" s="35"/>
      <c r="AY29" s="101"/>
      <c r="AZ29" s="103"/>
      <c r="BA29" s="103"/>
      <c r="BB29" s="103"/>
      <c r="BC29" s="103"/>
      <c r="BD29" s="103"/>
      <c r="BE29" s="103"/>
      <c r="BF29" s="103"/>
      <c r="BG29" s="103"/>
      <c r="BH29" s="103"/>
      <c r="BI29" s="103"/>
      <c r="BJ29" s="103"/>
      <c r="BK29" s="103" t="s">
        <v>264</v>
      </c>
      <c r="BL29" s="103" t="s">
        <v>275</v>
      </c>
      <c r="BM29" s="103"/>
      <c r="BN29" s="103"/>
      <c r="BO29" s="103"/>
      <c r="BP29" s="103"/>
      <c r="BQ29" s="103" t="s">
        <v>220</v>
      </c>
      <c r="BR29" s="103"/>
      <c r="BS29" s="103"/>
      <c r="BT29" s="103"/>
      <c r="BU29" s="103"/>
      <c r="BV29" s="103"/>
      <c r="BW29" s="103"/>
      <c r="BX29" s="103"/>
      <c r="BY29" s="103"/>
      <c r="BZ29" s="103" t="s">
        <v>80</v>
      </c>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15"/>
      <c r="DB29" s="115"/>
      <c r="DC29" s="115"/>
      <c r="DD29" s="115"/>
      <c r="DE29" s="115"/>
      <c r="DF29" s="115"/>
    </row>
    <row r="30" spans="1:110" ht="12.75">
      <c r="A30" s="54"/>
      <c r="B30" s="32"/>
      <c r="C30" s="33"/>
      <c r="D30" s="33"/>
      <c r="E30" s="137" t="s">
        <v>142</v>
      </c>
      <c r="F30" s="137"/>
      <c r="G30" s="137"/>
      <c r="H30" s="137"/>
      <c r="I30" s="195"/>
      <c r="J30" s="196"/>
      <c r="K30" s="196"/>
      <c r="L30" s="196"/>
      <c r="M30" s="196"/>
      <c r="N30" s="196"/>
      <c r="O30" s="196"/>
      <c r="P30" s="196"/>
      <c r="Q30" s="196"/>
      <c r="R30" s="197"/>
      <c r="S30" s="33"/>
      <c r="T30" s="33"/>
      <c r="U30" s="38"/>
      <c r="V30" s="38"/>
      <c r="W30" s="38"/>
      <c r="X30" s="38"/>
      <c r="Y30" s="38"/>
      <c r="Z30" s="38"/>
      <c r="AA30" s="38"/>
      <c r="AB30" s="137" t="s">
        <v>142</v>
      </c>
      <c r="AC30" s="137"/>
      <c r="AD30" s="137"/>
      <c r="AE30" s="137"/>
      <c r="AF30" s="195"/>
      <c r="AG30" s="196"/>
      <c r="AH30" s="196"/>
      <c r="AI30" s="196"/>
      <c r="AJ30" s="196"/>
      <c r="AK30" s="196"/>
      <c r="AL30" s="196"/>
      <c r="AM30" s="196"/>
      <c r="AN30" s="196"/>
      <c r="AO30" s="197"/>
      <c r="AP30" s="33"/>
      <c r="AQ30" s="33"/>
      <c r="AR30" s="33"/>
      <c r="AS30" s="33"/>
      <c r="AT30" s="33"/>
      <c r="AU30" s="33"/>
      <c r="AV30" s="33"/>
      <c r="AW30" s="33"/>
      <c r="AX30" s="35"/>
      <c r="AY30" s="101"/>
      <c r="AZ30" s="103"/>
      <c r="BA30" s="103"/>
      <c r="BB30" s="103"/>
      <c r="BC30" s="103"/>
      <c r="BD30" s="103"/>
      <c r="BE30" s="103"/>
      <c r="BF30" s="103"/>
      <c r="BG30" s="103"/>
      <c r="BH30" s="103"/>
      <c r="BI30" s="103"/>
      <c r="BJ30" s="103"/>
      <c r="BK30" s="103" t="s">
        <v>19</v>
      </c>
      <c r="BL30" s="103" t="s">
        <v>44</v>
      </c>
      <c r="BM30" s="103"/>
      <c r="BN30" s="103"/>
      <c r="BO30" s="103"/>
      <c r="BP30" s="103"/>
      <c r="BQ30" s="103" t="s">
        <v>221</v>
      </c>
      <c r="BR30" s="103"/>
      <c r="BS30" s="103"/>
      <c r="BT30" s="103"/>
      <c r="BU30" s="103"/>
      <c r="BV30" s="103"/>
      <c r="BW30" s="103"/>
      <c r="BX30" s="103"/>
      <c r="BY30" s="103"/>
      <c r="BZ30" s="103" t="s">
        <v>77</v>
      </c>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15"/>
      <c r="DB30" s="115"/>
      <c r="DC30" s="115"/>
      <c r="DD30" s="115"/>
      <c r="DE30" s="115"/>
      <c r="DF30" s="115"/>
    </row>
    <row r="31" spans="1:110" ht="12.75">
      <c r="A31" s="54"/>
      <c r="B31" s="32"/>
      <c r="C31" s="33"/>
      <c r="D31" s="33"/>
      <c r="E31" s="37"/>
      <c r="F31" s="37"/>
      <c r="G31" s="37"/>
      <c r="H31" s="37"/>
      <c r="I31" s="37"/>
      <c r="J31" s="37"/>
      <c r="K31" s="37"/>
      <c r="L31" s="37"/>
      <c r="M31" s="37"/>
      <c r="N31" s="37"/>
      <c r="O31" s="37"/>
      <c r="P31" s="37"/>
      <c r="Q31" s="37"/>
      <c r="R31" s="37"/>
      <c r="S31" s="33"/>
      <c r="T31" s="33"/>
      <c r="U31" s="38"/>
      <c r="V31" s="38"/>
      <c r="W31" s="38"/>
      <c r="X31" s="38"/>
      <c r="Y31" s="38"/>
      <c r="Z31" s="38"/>
      <c r="AA31" s="38"/>
      <c r="AB31" s="37"/>
      <c r="AC31" s="37"/>
      <c r="AD31" s="37"/>
      <c r="AE31" s="37"/>
      <c r="AF31" s="37"/>
      <c r="AG31" s="37"/>
      <c r="AH31" s="37"/>
      <c r="AI31" s="37"/>
      <c r="AJ31" s="37"/>
      <c r="AK31" s="37"/>
      <c r="AL31" s="37"/>
      <c r="AM31" s="37"/>
      <c r="AN31" s="37"/>
      <c r="AO31" s="37"/>
      <c r="AP31" s="33"/>
      <c r="AQ31" s="33"/>
      <c r="AR31" s="33"/>
      <c r="AS31" s="33"/>
      <c r="AT31" s="33"/>
      <c r="AU31" s="33"/>
      <c r="AV31" s="33"/>
      <c r="AW31" s="33"/>
      <c r="AX31" s="35"/>
      <c r="AY31" s="101"/>
      <c r="AZ31" s="103"/>
      <c r="BA31" s="103"/>
      <c r="BB31" s="103"/>
      <c r="BC31" s="103"/>
      <c r="BD31" s="103"/>
      <c r="BE31" s="103"/>
      <c r="BF31" s="103"/>
      <c r="BG31" s="103"/>
      <c r="BH31" s="103"/>
      <c r="BI31" s="103"/>
      <c r="BJ31" s="103"/>
      <c r="BK31" s="103" t="s">
        <v>256</v>
      </c>
      <c r="BL31" s="103" t="s">
        <v>260</v>
      </c>
      <c r="BM31" s="103"/>
      <c r="BN31" s="103"/>
      <c r="BO31" s="103"/>
      <c r="BP31" s="103"/>
      <c r="BQ31" s="103" t="s">
        <v>232</v>
      </c>
      <c r="BR31" s="103"/>
      <c r="BS31" s="103"/>
      <c r="BT31" s="103"/>
      <c r="BU31" s="103"/>
      <c r="BV31" s="103"/>
      <c r="BW31" s="103"/>
      <c r="BX31" s="103"/>
      <c r="BY31" s="103"/>
      <c r="BZ31" s="103" t="s">
        <v>78</v>
      </c>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15"/>
      <c r="DB31" s="115"/>
      <c r="DC31" s="115"/>
      <c r="DD31" s="115"/>
      <c r="DE31" s="115"/>
      <c r="DF31" s="115"/>
    </row>
    <row r="32" spans="1:110" ht="12.75">
      <c r="A32" s="54"/>
      <c r="B32" s="32"/>
      <c r="C32" s="33"/>
      <c r="D32" s="33"/>
      <c r="E32" s="137" t="s">
        <v>31</v>
      </c>
      <c r="F32" s="137"/>
      <c r="G32" s="137"/>
      <c r="H32" s="137"/>
      <c r="I32" s="195"/>
      <c r="J32" s="196"/>
      <c r="K32" s="196"/>
      <c r="L32" s="196"/>
      <c r="M32" s="196"/>
      <c r="N32" s="196"/>
      <c r="O32" s="196"/>
      <c r="P32" s="196"/>
      <c r="Q32" s="196"/>
      <c r="R32" s="197"/>
      <c r="S32" s="33"/>
      <c r="T32" s="33"/>
      <c r="U32" s="38"/>
      <c r="V32" s="38"/>
      <c r="W32" s="38"/>
      <c r="X32" s="38"/>
      <c r="Y32" s="38"/>
      <c r="Z32" s="38"/>
      <c r="AA32" s="38"/>
      <c r="AB32" s="137" t="s">
        <v>31</v>
      </c>
      <c r="AC32" s="137"/>
      <c r="AD32" s="137"/>
      <c r="AE32" s="137"/>
      <c r="AF32" s="195"/>
      <c r="AG32" s="196"/>
      <c r="AH32" s="196"/>
      <c r="AI32" s="196"/>
      <c r="AJ32" s="196"/>
      <c r="AK32" s="196"/>
      <c r="AL32" s="196"/>
      <c r="AM32" s="196"/>
      <c r="AN32" s="196"/>
      <c r="AO32" s="197"/>
      <c r="AP32" s="33"/>
      <c r="AQ32" s="33"/>
      <c r="AR32" s="33"/>
      <c r="AS32" s="33"/>
      <c r="AT32" s="33"/>
      <c r="AU32" s="33"/>
      <c r="AV32" s="33"/>
      <c r="AW32" s="33"/>
      <c r="AX32" s="35"/>
      <c r="AY32" s="101"/>
      <c r="AZ32" s="103"/>
      <c r="BA32" s="103"/>
      <c r="BB32" s="103"/>
      <c r="BC32" s="103"/>
      <c r="BD32" s="103"/>
      <c r="BE32" s="103"/>
      <c r="BF32" s="103"/>
      <c r="BG32" s="103"/>
      <c r="BH32" s="103"/>
      <c r="BI32" s="103"/>
      <c r="BJ32" s="103"/>
      <c r="BK32" s="103" t="s">
        <v>255</v>
      </c>
      <c r="BL32" s="103" t="s">
        <v>260</v>
      </c>
      <c r="BM32" s="103"/>
      <c r="BN32" s="103"/>
      <c r="BO32" s="103"/>
      <c r="BP32" s="103"/>
      <c r="BQ32" s="103" t="s">
        <v>222</v>
      </c>
      <c r="BR32" s="103"/>
      <c r="BS32" s="103"/>
      <c r="BT32" s="103"/>
      <c r="BU32" s="103"/>
      <c r="BV32" s="103"/>
      <c r="BW32" s="103"/>
      <c r="BX32" s="103"/>
      <c r="BY32" s="103"/>
      <c r="BZ32" s="103" t="s">
        <v>79</v>
      </c>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15"/>
      <c r="DB32" s="115"/>
      <c r="DC32" s="115"/>
      <c r="DD32" s="115"/>
      <c r="DE32" s="115"/>
      <c r="DF32" s="115"/>
    </row>
    <row r="33" spans="1:110" ht="12.75">
      <c r="A33" s="54"/>
      <c r="B33" s="32"/>
      <c r="C33" s="33"/>
      <c r="D33" s="33"/>
      <c r="E33" s="37"/>
      <c r="F33" s="37"/>
      <c r="G33" s="37"/>
      <c r="H33" s="37"/>
      <c r="I33" s="37"/>
      <c r="J33" s="37"/>
      <c r="K33" s="37"/>
      <c r="L33" s="37"/>
      <c r="M33" s="37"/>
      <c r="N33" s="37"/>
      <c r="O33" s="37"/>
      <c r="P33" s="37"/>
      <c r="Q33" s="37"/>
      <c r="R33" s="37"/>
      <c r="S33" s="33"/>
      <c r="T33" s="33"/>
      <c r="U33" s="38"/>
      <c r="V33" s="38"/>
      <c r="W33" s="38"/>
      <c r="X33" s="38"/>
      <c r="Y33" s="38"/>
      <c r="Z33" s="38"/>
      <c r="AA33" s="38"/>
      <c r="AB33" s="37"/>
      <c r="AC33" s="37"/>
      <c r="AD33" s="37"/>
      <c r="AE33" s="37"/>
      <c r="AF33" s="37"/>
      <c r="AG33" s="37"/>
      <c r="AH33" s="37"/>
      <c r="AI33" s="37"/>
      <c r="AJ33" s="37"/>
      <c r="AK33" s="37"/>
      <c r="AL33" s="37"/>
      <c r="AM33" s="37"/>
      <c r="AN33" s="37"/>
      <c r="AO33" s="37"/>
      <c r="AP33" s="33"/>
      <c r="AQ33" s="33"/>
      <c r="AR33" s="33"/>
      <c r="AS33" s="33"/>
      <c r="AT33" s="33"/>
      <c r="AU33" s="33"/>
      <c r="AV33" s="33"/>
      <c r="AW33" s="33"/>
      <c r="AX33" s="35"/>
      <c r="AY33" s="101"/>
      <c r="AZ33" s="103"/>
      <c r="BA33" s="103"/>
      <c r="BB33" s="103"/>
      <c r="BC33" s="103"/>
      <c r="BD33" s="103"/>
      <c r="BE33" s="103"/>
      <c r="BF33" s="103"/>
      <c r="BG33" s="103"/>
      <c r="BH33" s="103"/>
      <c r="BI33" s="103"/>
      <c r="BJ33" s="103"/>
      <c r="BK33" s="103" t="s">
        <v>257</v>
      </c>
      <c r="BL33" s="103" t="s">
        <v>45</v>
      </c>
      <c r="BM33" s="103"/>
      <c r="BN33" s="103"/>
      <c r="BO33" s="103"/>
      <c r="BP33" s="103"/>
      <c r="BQ33" s="103" t="s">
        <v>261</v>
      </c>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15"/>
      <c r="DB33" s="115"/>
      <c r="DC33" s="115"/>
      <c r="DD33" s="115"/>
      <c r="DE33" s="115"/>
      <c r="DF33" s="115"/>
    </row>
    <row r="34" spans="1:110" ht="12.75">
      <c r="A34" s="54"/>
      <c r="B34" s="32"/>
      <c r="C34" s="33"/>
      <c r="D34" s="33"/>
      <c r="E34" s="137" t="s">
        <v>32</v>
      </c>
      <c r="F34" s="137"/>
      <c r="G34" s="137"/>
      <c r="H34" s="137"/>
      <c r="I34" s="195"/>
      <c r="J34" s="196"/>
      <c r="K34" s="196"/>
      <c r="L34" s="196"/>
      <c r="M34" s="196"/>
      <c r="N34" s="196"/>
      <c r="O34" s="196"/>
      <c r="P34" s="196"/>
      <c r="Q34" s="196"/>
      <c r="R34" s="197"/>
      <c r="S34" s="33"/>
      <c r="T34" s="33"/>
      <c r="U34" s="38"/>
      <c r="V34" s="38"/>
      <c r="W34" s="38"/>
      <c r="X34" s="38"/>
      <c r="Y34" s="38"/>
      <c r="Z34" s="38"/>
      <c r="AA34" s="38"/>
      <c r="AB34" s="137" t="s">
        <v>32</v>
      </c>
      <c r="AC34" s="137"/>
      <c r="AD34" s="137"/>
      <c r="AE34" s="137"/>
      <c r="AF34" s="195"/>
      <c r="AG34" s="196"/>
      <c r="AH34" s="196"/>
      <c r="AI34" s="196"/>
      <c r="AJ34" s="196"/>
      <c r="AK34" s="196"/>
      <c r="AL34" s="196"/>
      <c r="AM34" s="196"/>
      <c r="AN34" s="196"/>
      <c r="AO34" s="197"/>
      <c r="AP34" s="33"/>
      <c r="AQ34" s="33"/>
      <c r="AR34" s="33"/>
      <c r="AS34" s="33"/>
      <c r="AT34" s="33"/>
      <c r="AU34" s="33"/>
      <c r="AV34" s="33"/>
      <c r="AW34" s="33"/>
      <c r="AX34" s="35"/>
      <c r="AY34" s="101"/>
      <c r="AZ34" s="103"/>
      <c r="BA34" s="103"/>
      <c r="BB34" s="103"/>
      <c r="BC34" s="103"/>
      <c r="BD34" s="103"/>
      <c r="BE34" s="103"/>
      <c r="BF34" s="103"/>
      <c r="BG34" s="103"/>
      <c r="BH34" s="103"/>
      <c r="BI34" s="103"/>
      <c r="BJ34" s="103"/>
      <c r="BK34" s="103" t="s">
        <v>258</v>
      </c>
      <c r="BL34" s="103" t="s">
        <v>45</v>
      </c>
      <c r="BM34" s="103"/>
      <c r="BN34" s="103"/>
      <c r="BO34" s="103"/>
      <c r="BP34" s="103"/>
      <c r="BQ34" s="103" t="s">
        <v>223</v>
      </c>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15"/>
      <c r="DB34" s="115"/>
      <c r="DC34" s="115"/>
      <c r="DD34" s="115"/>
      <c r="DE34" s="115"/>
      <c r="DF34" s="115"/>
    </row>
    <row r="35" spans="1:110" ht="12.75">
      <c r="A35" s="54"/>
      <c r="B35" s="32"/>
      <c r="C35" s="36"/>
      <c r="D35" s="36"/>
      <c r="E35" s="36"/>
      <c r="F35" s="36"/>
      <c r="G35" s="36"/>
      <c r="H35" s="36"/>
      <c r="I35" s="36"/>
      <c r="J35" s="42"/>
      <c r="K35" s="42"/>
      <c r="L35" s="42"/>
      <c r="M35" s="42"/>
      <c r="N35" s="42"/>
      <c r="O35" s="42"/>
      <c r="P35" s="36"/>
      <c r="Q35" s="36"/>
      <c r="R35" s="36"/>
      <c r="S35" s="36"/>
      <c r="T35" s="36"/>
      <c r="U35" s="44"/>
      <c r="V35" s="44"/>
      <c r="W35" s="44"/>
      <c r="X35" s="44"/>
      <c r="Y35" s="44"/>
      <c r="Z35" s="44"/>
      <c r="AA35" s="44"/>
      <c r="AB35" s="44"/>
      <c r="AC35" s="44"/>
      <c r="AD35" s="44"/>
      <c r="AE35" s="44"/>
      <c r="AF35" s="36"/>
      <c r="AG35" s="36"/>
      <c r="AH35" s="36"/>
      <c r="AI35" s="36"/>
      <c r="AJ35" s="36"/>
      <c r="AK35" s="36"/>
      <c r="AL35" s="36"/>
      <c r="AM35" s="36"/>
      <c r="AN35" s="36"/>
      <c r="AO35" s="36"/>
      <c r="AP35" s="36"/>
      <c r="AQ35" s="36"/>
      <c r="AR35" s="36"/>
      <c r="AS35" s="36"/>
      <c r="AT35" s="36"/>
      <c r="AU35" s="36"/>
      <c r="AV35" s="36"/>
      <c r="AW35" s="36"/>
      <c r="AX35" s="35"/>
      <c r="AY35" s="101"/>
      <c r="AZ35" s="103"/>
      <c r="BA35" s="103"/>
      <c r="BB35" s="103"/>
      <c r="BC35" s="103"/>
      <c r="BD35" s="103"/>
      <c r="BE35" s="103"/>
      <c r="BF35" s="103"/>
      <c r="BG35" s="103"/>
      <c r="BH35" s="103"/>
      <c r="BI35" s="103"/>
      <c r="BJ35" s="103"/>
      <c r="BK35" s="103" t="s">
        <v>212</v>
      </c>
      <c r="BL35" s="103" t="s">
        <v>211</v>
      </c>
      <c r="BM35" s="103"/>
      <c r="BN35" s="103"/>
      <c r="BO35" s="103"/>
      <c r="BP35" s="103"/>
      <c r="BQ35" s="103" t="s">
        <v>224</v>
      </c>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15"/>
      <c r="DB35" s="115"/>
      <c r="DC35" s="115"/>
      <c r="DD35" s="115"/>
      <c r="DE35" s="115"/>
      <c r="DF35" s="115"/>
    </row>
    <row r="36" spans="1:110" ht="12.75">
      <c r="A36" s="54"/>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5"/>
      <c r="AY36" s="101"/>
      <c r="AZ36" s="103"/>
      <c r="BA36" s="103"/>
      <c r="BB36" s="103"/>
      <c r="BC36" s="103"/>
      <c r="BD36" s="103"/>
      <c r="BE36" s="103"/>
      <c r="BF36" s="103"/>
      <c r="BG36" s="103"/>
      <c r="BH36" s="103"/>
      <c r="BI36" s="103"/>
      <c r="BJ36" s="103"/>
      <c r="BK36" s="103" t="s">
        <v>213</v>
      </c>
      <c r="BL36" s="103" t="s">
        <v>211</v>
      </c>
      <c r="BM36" s="103"/>
      <c r="BN36" s="103"/>
      <c r="BO36" s="103"/>
      <c r="BP36" s="103"/>
      <c r="BQ36" s="103" t="s">
        <v>225</v>
      </c>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15"/>
      <c r="DB36" s="115"/>
      <c r="DC36" s="115"/>
      <c r="DD36" s="115"/>
      <c r="DE36" s="115"/>
      <c r="DF36" s="115"/>
    </row>
    <row r="37" spans="1:110" ht="12.75">
      <c r="A37" s="54"/>
      <c r="B37" s="32"/>
      <c r="C37" s="33"/>
      <c r="D37" s="43" t="s">
        <v>51</v>
      </c>
      <c r="E37" s="33" t="s">
        <v>46</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5"/>
      <c r="AY37" s="101"/>
      <c r="AZ37" s="103"/>
      <c r="BA37" s="103"/>
      <c r="BB37" s="103"/>
      <c r="BC37" s="103"/>
      <c r="BD37" s="103"/>
      <c r="BE37" s="103"/>
      <c r="BF37" s="103"/>
      <c r="BG37" s="103"/>
      <c r="BH37" s="103"/>
      <c r="BI37" s="103"/>
      <c r="BJ37" s="103"/>
      <c r="BK37" s="103" t="s">
        <v>230</v>
      </c>
      <c r="BL37" s="103" t="s">
        <v>211</v>
      </c>
      <c r="BM37" s="103"/>
      <c r="BN37" s="103"/>
      <c r="BO37" s="103"/>
      <c r="BP37" s="103"/>
      <c r="BQ37" s="103" t="s">
        <v>233</v>
      </c>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15"/>
      <c r="DB37" s="115"/>
      <c r="DC37" s="115"/>
      <c r="DD37" s="115"/>
      <c r="DE37" s="115"/>
      <c r="DF37" s="115"/>
    </row>
    <row r="38" spans="1:110" ht="12.75">
      <c r="A38" s="54"/>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5"/>
      <c r="AY38" s="101"/>
      <c r="AZ38" s="103"/>
      <c r="BA38" s="103"/>
      <c r="BB38" s="103"/>
      <c r="BC38" s="103"/>
      <c r="BD38" s="103"/>
      <c r="BE38" s="103"/>
      <c r="BF38" s="103"/>
      <c r="BG38" s="103"/>
      <c r="BH38" s="103"/>
      <c r="BI38" s="103"/>
      <c r="BJ38" s="103"/>
      <c r="BK38" s="103" t="s">
        <v>214</v>
      </c>
      <c r="BL38" s="103" t="s">
        <v>211</v>
      </c>
      <c r="BM38" s="103"/>
      <c r="BN38" s="103"/>
      <c r="BO38" s="103"/>
      <c r="BP38" s="103"/>
      <c r="BQ38" s="103" t="s">
        <v>226</v>
      </c>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15"/>
      <c r="DB38" s="115"/>
      <c r="DC38" s="115"/>
      <c r="DD38" s="115"/>
      <c r="DE38" s="115"/>
      <c r="DF38" s="115"/>
    </row>
    <row r="39" spans="1:110" ht="12.75">
      <c r="A39" s="54"/>
      <c r="B39" s="32"/>
      <c r="C39" s="33"/>
      <c r="D39" s="33"/>
      <c r="E39" s="137" t="s">
        <v>140</v>
      </c>
      <c r="F39" s="137"/>
      <c r="G39" s="137"/>
      <c r="H39" s="137"/>
      <c r="I39" s="195"/>
      <c r="J39" s="196"/>
      <c r="K39" s="196"/>
      <c r="L39" s="196"/>
      <c r="M39" s="196"/>
      <c r="N39" s="196"/>
      <c r="O39" s="196"/>
      <c r="P39" s="196"/>
      <c r="Q39" s="196"/>
      <c r="R39" s="196"/>
      <c r="S39" s="196"/>
      <c r="T39" s="196"/>
      <c r="U39" s="196"/>
      <c r="V39" s="196"/>
      <c r="W39" s="196"/>
      <c r="X39" s="196"/>
      <c r="Y39" s="196"/>
      <c r="Z39" s="196"/>
      <c r="AA39" s="196"/>
      <c r="AB39" s="197"/>
      <c r="AC39" s="33"/>
      <c r="AD39" s="33"/>
      <c r="AE39" s="33"/>
      <c r="AF39" s="33"/>
      <c r="AG39" s="33"/>
      <c r="AH39" s="33"/>
      <c r="AI39" s="33"/>
      <c r="AJ39" s="33"/>
      <c r="AK39" s="33"/>
      <c r="AL39" s="33"/>
      <c r="AM39" s="33"/>
      <c r="AN39" s="33"/>
      <c r="AO39" s="33"/>
      <c r="AP39" s="33"/>
      <c r="AQ39" s="33"/>
      <c r="AR39" s="33"/>
      <c r="AS39" s="33"/>
      <c r="AT39" s="33"/>
      <c r="AU39" s="33"/>
      <c r="AV39" s="33"/>
      <c r="AW39" s="33"/>
      <c r="AX39" s="35"/>
      <c r="AY39" s="101"/>
      <c r="AZ39" s="103"/>
      <c r="BA39" s="103"/>
      <c r="BB39" s="103"/>
      <c r="BC39" s="103"/>
      <c r="BD39" s="103"/>
      <c r="BE39" s="103"/>
      <c r="BF39" s="103"/>
      <c r="BG39" s="103"/>
      <c r="BH39" s="103"/>
      <c r="BI39" s="103"/>
      <c r="BJ39" s="103"/>
      <c r="BK39" s="103" t="s">
        <v>215</v>
      </c>
      <c r="BL39" s="103" t="s">
        <v>211</v>
      </c>
      <c r="BM39" s="103"/>
      <c r="BN39" s="103"/>
      <c r="BO39" s="103"/>
      <c r="BP39" s="103"/>
      <c r="BQ39" s="103" t="s">
        <v>227</v>
      </c>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15"/>
      <c r="DB39" s="115"/>
      <c r="DC39" s="115"/>
      <c r="DD39" s="115"/>
      <c r="DE39" s="115"/>
      <c r="DF39" s="115"/>
    </row>
    <row r="40" spans="1:110" ht="12.75">
      <c r="A40" s="54"/>
      <c r="B40" s="32"/>
      <c r="C40" s="33"/>
      <c r="D40" s="33"/>
      <c r="E40" s="18"/>
      <c r="F40" s="18"/>
      <c r="G40" s="18"/>
      <c r="H40" s="18"/>
      <c r="I40" s="18"/>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5"/>
      <c r="AY40" s="101"/>
      <c r="AZ40" s="103"/>
      <c r="BA40" s="103"/>
      <c r="BB40" s="103"/>
      <c r="BC40" s="103"/>
      <c r="BD40" s="103"/>
      <c r="BE40" s="103"/>
      <c r="BF40" s="103"/>
      <c r="BG40" s="103"/>
      <c r="BH40" s="103"/>
      <c r="BI40" s="103"/>
      <c r="BJ40" s="103"/>
      <c r="BK40" s="103" t="s">
        <v>216</v>
      </c>
      <c r="BL40" s="103" t="s">
        <v>211</v>
      </c>
      <c r="BM40" s="103"/>
      <c r="BN40" s="103"/>
      <c r="BO40" s="103"/>
      <c r="BP40" s="103"/>
      <c r="BQ40" s="103" t="s">
        <v>235</v>
      </c>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15"/>
      <c r="DB40" s="115"/>
      <c r="DC40" s="115"/>
      <c r="DD40" s="115"/>
      <c r="DE40" s="115"/>
      <c r="DF40" s="115"/>
    </row>
    <row r="41" spans="1:110" ht="12.75">
      <c r="A41" s="54"/>
      <c r="B41" s="32"/>
      <c r="C41" s="33"/>
      <c r="D41" s="33"/>
      <c r="E41" s="137" t="s">
        <v>76</v>
      </c>
      <c r="F41" s="137"/>
      <c r="G41" s="137"/>
      <c r="H41" s="137"/>
      <c r="I41" s="195"/>
      <c r="J41" s="196"/>
      <c r="K41" s="196"/>
      <c r="L41" s="196"/>
      <c r="M41" s="196"/>
      <c r="N41" s="196"/>
      <c r="O41" s="196"/>
      <c r="P41" s="196"/>
      <c r="Q41" s="196"/>
      <c r="R41" s="196"/>
      <c r="S41" s="196"/>
      <c r="T41" s="196"/>
      <c r="U41" s="196"/>
      <c r="V41" s="196"/>
      <c r="W41" s="196"/>
      <c r="X41" s="196"/>
      <c r="Y41" s="196"/>
      <c r="Z41" s="196"/>
      <c r="AA41" s="196"/>
      <c r="AB41" s="197"/>
      <c r="AC41" s="33"/>
      <c r="AD41" s="33"/>
      <c r="AE41" s="33"/>
      <c r="AF41" s="33"/>
      <c r="AG41" s="33"/>
      <c r="AH41" s="33"/>
      <c r="AI41" s="33"/>
      <c r="AJ41" s="33"/>
      <c r="AK41" s="33"/>
      <c r="AL41" s="33"/>
      <c r="AM41" s="33"/>
      <c r="AN41" s="33"/>
      <c r="AO41" s="33"/>
      <c r="AP41" s="33"/>
      <c r="AQ41" s="33"/>
      <c r="AR41" s="33"/>
      <c r="AS41" s="33"/>
      <c r="AT41" s="33"/>
      <c r="AU41" s="33"/>
      <c r="AV41" s="33"/>
      <c r="AW41" s="33"/>
      <c r="AX41" s="35"/>
      <c r="AY41" s="101"/>
      <c r="AZ41" s="103"/>
      <c r="BA41" s="103"/>
      <c r="BB41" s="103"/>
      <c r="BC41" s="103"/>
      <c r="BD41" s="103"/>
      <c r="BE41" s="103"/>
      <c r="BF41" s="103"/>
      <c r="BG41" s="103"/>
      <c r="BH41" s="103"/>
      <c r="BI41" s="103"/>
      <c r="BJ41" s="103"/>
      <c r="BK41" s="103" t="s">
        <v>217</v>
      </c>
      <c r="BL41" s="103" t="s">
        <v>211</v>
      </c>
      <c r="BM41" s="103"/>
      <c r="BN41" s="103"/>
      <c r="BO41" s="103"/>
      <c r="BP41" s="103"/>
      <c r="BQ41" s="103" t="s">
        <v>234</v>
      </c>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15"/>
      <c r="DB41" s="115"/>
      <c r="DC41" s="115"/>
      <c r="DD41" s="115"/>
      <c r="DE41" s="115"/>
      <c r="DF41" s="115"/>
    </row>
    <row r="42" spans="1:110" ht="12.75">
      <c r="A42" s="54"/>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5"/>
      <c r="AY42" s="101"/>
      <c r="AZ42" s="103"/>
      <c r="BA42" s="103"/>
      <c r="BB42" s="103"/>
      <c r="BC42" s="103"/>
      <c r="BD42" s="103"/>
      <c r="BE42" s="103"/>
      <c r="BF42" s="103"/>
      <c r="BG42" s="103"/>
      <c r="BH42" s="103"/>
      <c r="BI42" s="103"/>
      <c r="BJ42" s="103"/>
      <c r="BK42" s="103" t="s">
        <v>218</v>
      </c>
      <c r="BL42" s="103" t="s">
        <v>211</v>
      </c>
      <c r="BM42" s="103"/>
      <c r="BN42" s="103"/>
      <c r="BO42" s="103"/>
      <c r="BP42" s="103"/>
      <c r="BQ42" s="103" t="s">
        <v>228</v>
      </c>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15"/>
      <c r="DB42" s="115"/>
      <c r="DC42" s="115"/>
      <c r="DD42" s="115"/>
      <c r="DE42" s="115"/>
      <c r="DF42" s="115"/>
    </row>
    <row r="43" spans="1:110" ht="12.75">
      <c r="A43" s="54"/>
      <c r="B43" s="32"/>
      <c r="C43" s="33"/>
      <c r="D43" s="33"/>
      <c r="E43" s="137" t="s">
        <v>50</v>
      </c>
      <c r="F43" s="137"/>
      <c r="G43" s="137"/>
      <c r="H43" s="137"/>
      <c r="I43" s="129"/>
      <c r="J43" s="130"/>
      <c r="K43" s="130"/>
      <c r="L43" s="130"/>
      <c r="M43" s="130"/>
      <c r="N43" s="130"/>
      <c r="O43" s="130"/>
      <c r="P43" s="130"/>
      <c r="Q43" s="130"/>
      <c r="R43" s="131"/>
      <c r="S43" s="33"/>
      <c r="T43" s="33"/>
      <c r="U43" s="33"/>
      <c r="V43" s="33"/>
      <c r="W43" s="33"/>
      <c r="X43" s="33"/>
      <c r="Y43" s="33"/>
      <c r="Z43" s="33"/>
      <c r="AA43" s="33"/>
      <c r="AB43" s="33"/>
      <c r="AC43" s="33"/>
      <c r="AD43" s="137" t="s">
        <v>47</v>
      </c>
      <c r="AE43" s="137"/>
      <c r="AF43" s="137"/>
      <c r="AG43" s="137"/>
      <c r="AH43" s="137"/>
      <c r="AI43" s="195"/>
      <c r="AJ43" s="196"/>
      <c r="AK43" s="196"/>
      <c r="AL43" s="196"/>
      <c r="AM43" s="196"/>
      <c r="AN43" s="196"/>
      <c r="AO43" s="197"/>
      <c r="AP43" s="33"/>
      <c r="AQ43" s="33"/>
      <c r="AR43" s="33"/>
      <c r="AS43" s="33"/>
      <c r="AT43" s="33"/>
      <c r="AU43" s="33"/>
      <c r="AV43" s="33"/>
      <c r="AW43" s="33"/>
      <c r="AX43" s="35"/>
      <c r="AY43" s="101"/>
      <c r="AZ43" s="103"/>
      <c r="BA43" s="103"/>
      <c r="BB43" s="103"/>
      <c r="BC43" s="103"/>
      <c r="BD43" s="103"/>
      <c r="BE43" s="103"/>
      <c r="BF43" s="103"/>
      <c r="BG43" s="103"/>
      <c r="BH43" s="103"/>
      <c r="BI43" s="103"/>
      <c r="BJ43" s="103"/>
      <c r="BK43" s="103" t="s">
        <v>219</v>
      </c>
      <c r="BL43" s="103" t="s">
        <v>211</v>
      </c>
      <c r="BM43" s="103"/>
      <c r="BN43" s="103"/>
      <c r="BO43" s="103"/>
      <c r="BP43" s="103"/>
      <c r="BQ43" s="106" t="s">
        <v>229</v>
      </c>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15"/>
      <c r="DB43" s="115"/>
      <c r="DC43" s="115"/>
      <c r="DD43" s="115"/>
      <c r="DE43" s="115"/>
      <c r="DF43" s="115"/>
    </row>
    <row r="44" spans="1:110" ht="12.75">
      <c r="A44" s="54"/>
      <c r="B44" s="32"/>
      <c r="C44" s="33"/>
      <c r="D44" s="33"/>
      <c r="E44" s="137"/>
      <c r="F44" s="137"/>
      <c r="G44" s="137"/>
      <c r="H44" s="137"/>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5"/>
      <c r="AY44" s="101"/>
      <c r="AZ44" s="103"/>
      <c r="BA44" s="103"/>
      <c r="BB44" s="103"/>
      <c r="BC44" s="103"/>
      <c r="BD44" s="103"/>
      <c r="BE44" s="103"/>
      <c r="BF44" s="103"/>
      <c r="BG44" s="103"/>
      <c r="BH44" s="103"/>
      <c r="BI44" s="103"/>
      <c r="BJ44" s="103"/>
      <c r="BK44" s="103" t="s">
        <v>231</v>
      </c>
      <c r="BL44" s="103" t="s">
        <v>211</v>
      </c>
      <c r="BM44" s="103"/>
      <c r="BN44" s="103"/>
      <c r="BO44" s="103"/>
      <c r="BP44" s="103"/>
      <c r="BQ44" s="103" t="s">
        <v>236</v>
      </c>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15"/>
      <c r="DB44" s="115"/>
      <c r="DC44" s="115"/>
      <c r="DD44" s="115"/>
      <c r="DE44" s="115"/>
      <c r="DF44" s="115"/>
    </row>
    <row r="45" spans="1:110" ht="12.75">
      <c r="A45" s="54"/>
      <c r="B45" s="32"/>
      <c r="C45" s="33"/>
      <c r="D45" s="33"/>
      <c r="E45" s="137" t="s">
        <v>49</v>
      </c>
      <c r="F45" s="137"/>
      <c r="G45" s="137"/>
      <c r="H45" s="137"/>
      <c r="I45" s="129"/>
      <c r="J45" s="130"/>
      <c r="K45" s="130"/>
      <c r="L45" s="130"/>
      <c r="M45" s="130"/>
      <c r="N45" s="130"/>
      <c r="O45" s="130"/>
      <c r="P45" s="130"/>
      <c r="Q45" s="130"/>
      <c r="R45" s="131"/>
      <c r="S45" s="33"/>
      <c r="T45" s="33"/>
      <c r="U45" s="33"/>
      <c r="V45" s="33"/>
      <c r="W45" s="33"/>
      <c r="X45" s="33"/>
      <c r="Y45" s="33"/>
      <c r="Z45" s="33"/>
      <c r="AA45" s="33"/>
      <c r="AB45" s="33"/>
      <c r="AC45" s="33"/>
      <c r="AD45" s="137" t="s">
        <v>48</v>
      </c>
      <c r="AE45" s="137"/>
      <c r="AF45" s="137"/>
      <c r="AG45" s="137"/>
      <c r="AH45" s="137"/>
      <c r="AI45" s="129"/>
      <c r="AJ45" s="130"/>
      <c r="AK45" s="130"/>
      <c r="AL45" s="130"/>
      <c r="AM45" s="130"/>
      <c r="AN45" s="130"/>
      <c r="AO45" s="131"/>
      <c r="AP45" s="33"/>
      <c r="AQ45" s="33"/>
      <c r="AR45" s="33"/>
      <c r="AS45" s="33"/>
      <c r="AT45" s="33"/>
      <c r="AU45" s="33"/>
      <c r="AV45" s="33"/>
      <c r="AW45" s="33"/>
      <c r="AX45" s="35"/>
      <c r="AY45" s="101"/>
      <c r="AZ45" s="103"/>
      <c r="BA45" s="103"/>
      <c r="BB45" s="103"/>
      <c r="BC45" s="103"/>
      <c r="BD45" s="103"/>
      <c r="BE45" s="103"/>
      <c r="BF45" s="103"/>
      <c r="BG45" s="103"/>
      <c r="BH45" s="103"/>
      <c r="BI45" s="103"/>
      <c r="BJ45" s="103"/>
      <c r="BK45" s="103" t="s">
        <v>220</v>
      </c>
      <c r="BL45" s="103" t="s">
        <v>211</v>
      </c>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15"/>
      <c r="DB45" s="115"/>
      <c r="DC45" s="115"/>
      <c r="DD45" s="115"/>
      <c r="DE45" s="115"/>
      <c r="DF45" s="115"/>
    </row>
    <row r="46" spans="1:110" ht="12.75">
      <c r="A46" s="54"/>
      <c r="B46" s="89"/>
      <c r="C46" s="86"/>
      <c r="D46" s="86"/>
      <c r="E46" s="99"/>
      <c r="F46" s="99"/>
      <c r="G46" s="99"/>
      <c r="H46" s="99"/>
      <c r="I46" s="100"/>
      <c r="J46" s="100"/>
      <c r="K46" s="100"/>
      <c r="L46" s="100"/>
      <c r="M46" s="100"/>
      <c r="N46" s="100"/>
      <c r="O46" s="100"/>
      <c r="P46" s="100"/>
      <c r="Q46" s="100"/>
      <c r="R46" s="100"/>
      <c r="S46" s="86"/>
      <c r="T46" s="86"/>
      <c r="U46" s="86"/>
      <c r="V46" s="86"/>
      <c r="W46" s="86"/>
      <c r="X46" s="86"/>
      <c r="Y46" s="86"/>
      <c r="Z46" s="86"/>
      <c r="AA46" s="86"/>
      <c r="AB46" s="86"/>
      <c r="AC46" s="86"/>
      <c r="AD46" s="99"/>
      <c r="AE46" s="99"/>
      <c r="AF46" s="99"/>
      <c r="AG46" s="99"/>
      <c r="AH46" s="99"/>
      <c r="AI46" s="100"/>
      <c r="AJ46" s="100"/>
      <c r="AK46" s="100"/>
      <c r="AL46" s="100"/>
      <c r="AM46" s="100"/>
      <c r="AN46" s="100"/>
      <c r="AO46" s="100"/>
      <c r="AP46" s="86"/>
      <c r="AQ46" s="86"/>
      <c r="AR46" s="86"/>
      <c r="AS46" s="86"/>
      <c r="AT46" s="86"/>
      <c r="AU46" s="86"/>
      <c r="AV46" s="86"/>
      <c r="AW46" s="86"/>
      <c r="AX46" s="90"/>
      <c r="AY46" s="101"/>
      <c r="AZ46" s="103"/>
      <c r="BA46" s="103"/>
      <c r="BB46" s="103"/>
      <c r="BC46" s="103"/>
      <c r="BD46" s="103"/>
      <c r="BE46" s="103"/>
      <c r="BF46" s="103"/>
      <c r="BG46" s="103"/>
      <c r="BH46" s="103"/>
      <c r="BI46" s="103"/>
      <c r="BJ46" s="103"/>
      <c r="BK46" s="103" t="s">
        <v>221</v>
      </c>
      <c r="BL46" s="103" t="s">
        <v>211</v>
      </c>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15"/>
      <c r="DB46" s="115"/>
      <c r="DC46" s="115"/>
      <c r="DD46" s="115"/>
      <c r="DE46" s="115"/>
      <c r="DF46" s="115"/>
    </row>
    <row r="47" spans="1:110" ht="12.75">
      <c r="A47" s="54"/>
      <c r="B47" s="32"/>
      <c r="C47" s="33"/>
      <c r="D47" s="33"/>
      <c r="E47" s="37" t="s">
        <v>204</v>
      </c>
      <c r="F47" s="37"/>
      <c r="G47" s="37"/>
      <c r="H47" s="37"/>
      <c r="I47" s="129"/>
      <c r="J47" s="130"/>
      <c r="K47" s="130"/>
      <c r="L47" s="130"/>
      <c r="M47" s="130"/>
      <c r="N47" s="130"/>
      <c r="O47" s="130"/>
      <c r="P47" s="130"/>
      <c r="Q47" s="130"/>
      <c r="R47" s="131"/>
      <c r="S47" s="33"/>
      <c r="T47" s="33"/>
      <c r="U47" s="33"/>
      <c r="V47" s="33"/>
      <c r="W47" s="33"/>
      <c r="X47" s="33"/>
      <c r="Y47" s="33"/>
      <c r="Z47" s="33"/>
      <c r="AA47" s="33"/>
      <c r="AB47" s="33"/>
      <c r="AC47" s="33"/>
      <c r="AD47" s="37"/>
      <c r="AE47" s="37"/>
      <c r="AF47" s="37"/>
      <c r="AG47" s="37"/>
      <c r="AH47" s="99"/>
      <c r="AI47" s="100"/>
      <c r="AJ47" s="100"/>
      <c r="AK47" s="100"/>
      <c r="AL47" s="100"/>
      <c r="AM47" s="100"/>
      <c r="AN47" s="100"/>
      <c r="AO47" s="100"/>
      <c r="AP47" s="86"/>
      <c r="AQ47" s="33"/>
      <c r="AR47" s="33"/>
      <c r="AS47" s="33"/>
      <c r="AT47" s="33"/>
      <c r="AU47" s="33"/>
      <c r="AV47" s="33"/>
      <c r="AW47" s="33"/>
      <c r="AX47" s="35"/>
      <c r="AY47" s="101"/>
      <c r="AZ47" s="103"/>
      <c r="BA47" s="103"/>
      <c r="BB47" s="103"/>
      <c r="BC47" s="103"/>
      <c r="BD47" s="103"/>
      <c r="BE47" s="103"/>
      <c r="BF47" s="103"/>
      <c r="BG47" s="103"/>
      <c r="BH47" s="103"/>
      <c r="BI47" s="103"/>
      <c r="BJ47" s="103"/>
      <c r="BK47" s="103" t="s">
        <v>232</v>
      </c>
      <c r="BL47" s="103" t="s">
        <v>211</v>
      </c>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15"/>
      <c r="DB47" s="115"/>
      <c r="DC47" s="115"/>
      <c r="DD47" s="115"/>
      <c r="DE47" s="115"/>
      <c r="DF47" s="115"/>
    </row>
    <row r="48" spans="1:110" ht="12.75">
      <c r="A48" s="54"/>
      <c r="B48" s="32"/>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5"/>
      <c r="AY48" s="101"/>
      <c r="AZ48" s="103"/>
      <c r="BA48" s="103"/>
      <c r="BB48" s="103"/>
      <c r="BC48" s="103"/>
      <c r="BD48" s="103"/>
      <c r="BE48" s="103"/>
      <c r="BF48" s="103"/>
      <c r="BG48" s="103"/>
      <c r="BH48" s="103"/>
      <c r="BI48" s="103"/>
      <c r="BJ48" s="103"/>
      <c r="BK48" s="103" t="s">
        <v>222</v>
      </c>
      <c r="BL48" s="103" t="s">
        <v>211</v>
      </c>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15"/>
      <c r="DB48" s="115"/>
      <c r="DC48" s="115"/>
      <c r="DD48" s="115"/>
      <c r="DE48" s="115"/>
      <c r="DF48" s="115"/>
    </row>
    <row r="49" spans="1:110" ht="12.75">
      <c r="A49" s="54"/>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5"/>
      <c r="AY49" s="101"/>
      <c r="AZ49" s="103"/>
      <c r="BA49" s="103"/>
      <c r="BB49" s="103"/>
      <c r="BC49" s="103"/>
      <c r="BD49" s="103"/>
      <c r="BE49" s="103"/>
      <c r="BF49" s="103"/>
      <c r="BG49" s="103"/>
      <c r="BH49" s="103"/>
      <c r="BI49" s="103"/>
      <c r="BJ49" s="103"/>
      <c r="BK49" s="103" t="s">
        <v>261</v>
      </c>
      <c r="BL49" s="103" t="s">
        <v>262</v>
      </c>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15"/>
      <c r="DB49" s="115"/>
      <c r="DC49" s="115"/>
      <c r="DD49" s="115"/>
      <c r="DE49" s="115"/>
      <c r="DF49" s="115"/>
    </row>
    <row r="50" spans="1:110" ht="12.75">
      <c r="A50" s="54"/>
      <c r="B50" s="32"/>
      <c r="C50" s="33"/>
      <c r="D50" s="43" t="s">
        <v>56</v>
      </c>
      <c r="E50" s="33" t="s">
        <v>52</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5"/>
      <c r="AY50" s="101"/>
      <c r="AZ50" s="103"/>
      <c r="BA50" s="103"/>
      <c r="BB50" s="103"/>
      <c r="BC50" s="103"/>
      <c r="BD50" s="103"/>
      <c r="BE50" s="103"/>
      <c r="BF50" s="103"/>
      <c r="BG50" s="103"/>
      <c r="BH50" s="103"/>
      <c r="BI50" s="103"/>
      <c r="BJ50" s="103"/>
      <c r="BK50" s="103" t="s">
        <v>223</v>
      </c>
      <c r="BL50" s="103" t="s">
        <v>211</v>
      </c>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15"/>
      <c r="DB50" s="115"/>
      <c r="DC50" s="115"/>
      <c r="DD50" s="115"/>
      <c r="DE50" s="115"/>
      <c r="DF50" s="115"/>
    </row>
    <row r="51" spans="1:110" ht="12.75">
      <c r="A51" s="54"/>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5"/>
      <c r="AY51" s="101"/>
      <c r="AZ51" s="103"/>
      <c r="BA51" s="103"/>
      <c r="BB51" s="103"/>
      <c r="BC51" s="103"/>
      <c r="BD51" s="103"/>
      <c r="BE51" s="103"/>
      <c r="BF51" s="103"/>
      <c r="BG51" s="103"/>
      <c r="BH51" s="103"/>
      <c r="BI51" s="103"/>
      <c r="BJ51" s="103"/>
      <c r="BK51" s="103" t="s">
        <v>224</v>
      </c>
      <c r="BL51" s="103" t="s">
        <v>211</v>
      </c>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15"/>
      <c r="DB51" s="115"/>
      <c r="DC51" s="115"/>
      <c r="DD51" s="115"/>
      <c r="DE51" s="115"/>
      <c r="DF51" s="115"/>
    </row>
    <row r="52" spans="1:110" ht="12.75">
      <c r="A52" s="54"/>
      <c r="B52" s="32"/>
      <c r="C52" s="33"/>
      <c r="D52" s="33"/>
      <c r="E52" s="137" t="s">
        <v>53</v>
      </c>
      <c r="F52" s="137"/>
      <c r="G52" s="137"/>
      <c r="H52" s="137"/>
      <c r="I52" s="137"/>
      <c r="J52" s="137"/>
      <c r="K52" s="132"/>
      <c r="L52" s="133"/>
      <c r="M52" s="133"/>
      <c r="N52" s="133"/>
      <c r="O52" s="133"/>
      <c r="P52" s="133"/>
      <c r="Q52" s="134"/>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5"/>
      <c r="AY52" s="101"/>
      <c r="AZ52" s="103"/>
      <c r="BA52" s="103"/>
      <c r="BB52" s="103"/>
      <c r="BC52" s="103"/>
      <c r="BD52" s="103"/>
      <c r="BE52" s="103"/>
      <c r="BF52" s="103"/>
      <c r="BG52" s="103"/>
      <c r="BH52" s="103"/>
      <c r="BI52" s="103"/>
      <c r="BJ52" s="103"/>
      <c r="BK52" s="103" t="s">
        <v>225</v>
      </c>
      <c r="BL52" s="103" t="s">
        <v>211</v>
      </c>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15"/>
      <c r="DB52" s="115"/>
      <c r="DC52" s="115"/>
      <c r="DD52" s="115"/>
      <c r="DE52" s="115"/>
      <c r="DF52" s="115"/>
    </row>
    <row r="53" spans="1:110" ht="12.75">
      <c r="A53" s="54"/>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5"/>
      <c r="AY53" s="101"/>
      <c r="AZ53" s="103"/>
      <c r="BA53" s="103"/>
      <c r="BB53" s="103"/>
      <c r="BC53" s="103"/>
      <c r="BD53" s="103"/>
      <c r="BE53" s="103"/>
      <c r="BF53" s="103"/>
      <c r="BG53" s="103"/>
      <c r="BH53" s="103"/>
      <c r="BI53" s="103"/>
      <c r="BJ53" s="103"/>
      <c r="BK53" s="103" t="s">
        <v>233</v>
      </c>
      <c r="BL53" s="103" t="s">
        <v>211</v>
      </c>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15"/>
      <c r="DB53" s="115"/>
      <c r="DC53" s="115"/>
      <c r="DD53" s="115"/>
      <c r="DE53" s="115"/>
      <c r="DF53" s="115"/>
    </row>
    <row r="54" spans="1:110" ht="12.75">
      <c r="A54" s="54"/>
      <c r="B54" s="32"/>
      <c r="C54" s="33"/>
      <c r="D54" s="33"/>
      <c r="E54" s="137" t="s">
        <v>54</v>
      </c>
      <c r="F54" s="137"/>
      <c r="G54" s="137"/>
      <c r="H54" s="137"/>
      <c r="I54" s="137"/>
      <c r="J54" s="137"/>
      <c r="K54" s="132"/>
      <c r="L54" s="133"/>
      <c r="M54" s="133"/>
      <c r="N54" s="133"/>
      <c r="O54" s="133"/>
      <c r="P54" s="133"/>
      <c r="Q54" s="134"/>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5"/>
      <c r="AY54" s="101"/>
      <c r="AZ54" s="103"/>
      <c r="BA54" s="103"/>
      <c r="BB54" s="103"/>
      <c r="BC54" s="103"/>
      <c r="BD54" s="103"/>
      <c r="BE54" s="103"/>
      <c r="BF54" s="103"/>
      <c r="BG54" s="103"/>
      <c r="BH54" s="103"/>
      <c r="BI54" s="103"/>
      <c r="BJ54" s="103"/>
      <c r="BK54" s="103" t="s">
        <v>226</v>
      </c>
      <c r="BL54" s="103" t="s">
        <v>211</v>
      </c>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15"/>
      <c r="DB54" s="115"/>
      <c r="DC54" s="115"/>
      <c r="DD54" s="115"/>
      <c r="DE54" s="115"/>
      <c r="DF54" s="115"/>
    </row>
    <row r="55" spans="1:110" ht="12.75">
      <c r="A55" s="54"/>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5"/>
      <c r="AY55" s="101"/>
      <c r="AZ55" s="103"/>
      <c r="BA55" s="103"/>
      <c r="BB55" s="103"/>
      <c r="BC55" s="103"/>
      <c r="BD55" s="103"/>
      <c r="BE55" s="103"/>
      <c r="BF55" s="103"/>
      <c r="BG55" s="103"/>
      <c r="BH55" s="103"/>
      <c r="BI55" s="103"/>
      <c r="BJ55" s="103"/>
      <c r="BK55" s="103" t="s">
        <v>227</v>
      </c>
      <c r="BL55" s="103" t="s">
        <v>211</v>
      </c>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15"/>
      <c r="DB55" s="115"/>
      <c r="DC55" s="115"/>
      <c r="DD55" s="115"/>
      <c r="DE55" s="115"/>
      <c r="DF55" s="115"/>
    </row>
    <row r="56" spans="1:110" ht="12.75">
      <c r="A56" s="54"/>
      <c r="B56" s="32"/>
      <c r="C56" s="33"/>
      <c r="D56" s="33"/>
      <c r="E56" s="137" t="s">
        <v>55</v>
      </c>
      <c r="F56" s="137"/>
      <c r="G56" s="137"/>
      <c r="H56" s="137"/>
      <c r="I56" s="137"/>
      <c r="J56" s="137"/>
      <c r="K56" s="164"/>
      <c r="L56" s="165"/>
      <c r="M56" s="165"/>
      <c r="N56" s="166"/>
      <c r="O56" s="164"/>
      <c r="P56" s="165"/>
      <c r="Q56" s="166"/>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5"/>
      <c r="AY56" s="101"/>
      <c r="AZ56" s="103"/>
      <c r="BA56" s="103"/>
      <c r="BB56" s="103"/>
      <c r="BC56" s="103"/>
      <c r="BD56" s="103"/>
      <c r="BE56" s="103"/>
      <c r="BF56" s="103"/>
      <c r="BG56" s="103"/>
      <c r="BH56" s="103"/>
      <c r="BI56" s="103"/>
      <c r="BJ56" s="103"/>
      <c r="BK56" s="103" t="s">
        <v>235</v>
      </c>
      <c r="BL56" s="103" t="s">
        <v>211</v>
      </c>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15"/>
      <c r="DB56" s="115"/>
      <c r="DC56" s="115"/>
      <c r="DD56" s="115"/>
      <c r="DE56" s="115"/>
      <c r="DF56" s="115"/>
    </row>
    <row r="57" spans="1:110" ht="12.75">
      <c r="A57" s="54"/>
      <c r="B57" s="32"/>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5"/>
      <c r="AY57" s="101"/>
      <c r="AZ57" s="103"/>
      <c r="BF57" s="106"/>
      <c r="BG57" s="106"/>
      <c r="BH57" s="106"/>
      <c r="BI57" s="106"/>
      <c r="BJ57" s="106"/>
      <c r="BK57" s="103" t="s">
        <v>234</v>
      </c>
      <c r="BL57" s="103" t="s">
        <v>211</v>
      </c>
      <c r="BM57" s="103"/>
      <c r="BN57" s="103"/>
      <c r="BO57" s="103"/>
      <c r="BP57" s="103"/>
      <c r="BQ57" s="103"/>
      <c r="BR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15"/>
      <c r="DB57" s="115"/>
      <c r="DC57" s="115"/>
      <c r="DD57" s="115"/>
      <c r="DE57" s="115"/>
      <c r="DF57" s="115"/>
    </row>
    <row r="58" spans="1:110" ht="12.75">
      <c r="A58" s="54"/>
      <c r="B58" s="32"/>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5"/>
      <c r="AY58" s="101"/>
      <c r="AZ58" s="103"/>
      <c r="BF58" s="106"/>
      <c r="BG58" s="106"/>
      <c r="BH58" s="106"/>
      <c r="BI58" s="106"/>
      <c r="BJ58" s="106"/>
      <c r="BK58" s="103" t="s">
        <v>228</v>
      </c>
      <c r="BL58" s="103" t="s">
        <v>211</v>
      </c>
      <c r="BM58" s="103"/>
      <c r="BN58" s="103"/>
      <c r="BO58" s="103"/>
      <c r="BP58" s="103"/>
      <c r="BQ58" s="103"/>
      <c r="BR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15"/>
      <c r="DB58" s="115"/>
      <c r="DC58" s="115"/>
      <c r="DD58" s="115"/>
      <c r="DE58" s="115"/>
      <c r="DF58" s="115"/>
    </row>
    <row r="59" spans="1:110" ht="12.75">
      <c r="A59" s="54"/>
      <c r="B59" s="32"/>
      <c r="C59" s="33"/>
      <c r="D59" s="43" t="s">
        <v>57</v>
      </c>
      <c r="E59" s="33" t="s">
        <v>130</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5"/>
      <c r="AY59" s="101"/>
      <c r="AZ59" s="103"/>
      <c r="BF59" s="106"/>
      <c r="BG59" s="106"/>
      <c r="BH59" s="106"/>
      <c r="BI59" s="106"/>
      <c r="BJ59" s="106"/>
      <c r="BK59" s="106" t="s">
        <v>229</v>
      </c>
      <c r="BL59" s="103" t="s">
        <v>211</v>
      </c>
      <c r="BM59" s="103"/>
      <c r="BN59" s="103"/>
      <c r="BO59" s="103"/>
      <c r="BP59" s="103"/>
      <c r="BQ59" s="103"/>
      <c r="BR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15"/>
      <c r="DB59" s="115"/>
      <c r="DC59" s="115"/>
      <c r="DD59" s="115"/>
      <c r="DE59" s="115"/>
      <c r="DF59" s="115"/>
    </row>
    <row r="60" spans="1:110" ht="12.75">
      <c r="A60" s="54"/>
      <c r="B60" s="3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5"/>
      <c r="AY60" s="101"/>
      <c r="AZ60" s="103"/>
      <c r="BA60" s="103"/>
      <c r="BB60" s="103"/>
      <c r="BC60" s="103"/>
      <c r="BD60" s="103"/>
      <c r="BE60" s="103"/>
      <c r="BF60" s="106"/>
      <c r="BG60" s="106"/>
      <c r="BH60" s="106"/>
      <c r="BI60" s="106"/>
      <c r="BJ60" s="106"/>
      <c r="BK60" s="103" t="s">
        <v>236</v>
      </c>
      <c r="BL60" s="103" t="s">
        <v>211</v>
      </c>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15"/>
      <c r="DB60" s="115"/>
      <c r="DC60" s="115"/>
      <c r="DD60" s="115"/>
      <c r="DE60" s="115"/>
      <c r="DF60" s="115"/>
    </row>
    <row r="61" spans="1:110" ht="12.75">
      <c r="A61" s="54"/>
      <c r="B61" s="32"/>
      <c r="C61" s="33"/>
      <c r="D61" s="33"/>
      <c r="E61" s="200"/>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2"/>
      <c r="AP61" s="33"/>
      <c r="AQ61" s="33"/>
      <c r="AR61" s="33"/>
      <c r="AS61" s="33"/>
      <c r="AT61" s="33"/>
      <c r="AU61" s="33"/>
      <c r="AV61" s="33"/>
      <c r="AW61" s="33"/>
      <c r="AX61" s="35"/>
      <c r="AY61" s="101"/>
      <c r="AZ61" s="103"/>
      <c r="BA61" s="103"/>
      <c r="BB61" s="103"/>
      <c r="BC61" s="103"/>
      <c r="BD61" s="103"/>
      <c r="BE61" s="103"/>
      <c r="BF61" s="106"/>
      <c r="BG61" s="106"/>
      <c r="BH61" s="106"/>
      <c r="BI61" s="106"/>
      <c r="BJ61" s="106"/>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15"/>
      <c r="DB61" s="115"/>
      <c r="DC61" s="115"/>
      <c r="DD61" s="115"/>
      <c r="DE61" s="115"/>
      <c r="DF61" s="115"/>
    </row>
    <row r="62" spans="1:110" ht="12.75">
      <c r="A62" s="54"/>
      <c r="B62" s="32"/>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5"/>
      <c r="AY62" s="101"/>
      <c r="AZ62" s="103"/>
      <c r="BA62" s="103"/>
      <c r="BB62" s="103"/>
      <c r="BC62" s="103"/>
      <c r="BD62" s="103"/>
      <c r="BE62" s="103"/>
      <c r="BF62" s="106"/>
      <c r="BG62" s="106"/>
      <c r="BH62" s="106"/>
      <c r="BI62" s="106"/>
      <c r="BJ62" s="106"/>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15"/>
      <c r="DB62" s="115"/>
      <c r="DC62" s="115"/>
      <c r="DD62" s="115"/>
      <c r="DE62" s="115"/>
      <c r="DF62" s="115"/>
    </row>
    <row r="63" spans="1:110" ht="12.75">
      <c r="A63" s="54"/>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5"/>
      <c r="AY63" s="101"/>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15"/>
      <c r="DB63" s="115"/>
      <c r="DC63" s="115"/>
      <c r="DD63" s="115"/>
      <c r="DE63" s="115"/>
      <c r="DF63" s="115"/>
    </row>
    <row r="64" spans="1:110" ht="12.75">
      <c r="A64" s="54"/>
      <c r="B64" s="32"/>
      <c r="C64" s="33"/>
      <c r="D64" s="43" t="s">
        <v>59</v>
      </c>
      <c r="E64" s="33" t="s">
        <v>206</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5"/>
      <c r="AY64" s="101"/>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15"/>
      <c r="DB64" s="115"/>
      <c r="DC64" s="115"/>
      <c r="DD64" s="115"/>
      <c r="DE64" s="115"/>
      <c r="DF64" s="115"/>
    </row>
    <row r="65" spans="1:110" ht="12.75">
      <c r="A65" s="54"/>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5"/>
      <c r="AY65" s="101"/>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15"/>
      <c r="DB65" s="115"/>
      <c r="DC65" s="115"/>
      <c r="DD65" s="115"/>
      <c r="DE65" s="115"/>
      <c r="DF65" s="115"/>
    </row>
    <row r="66" spans="1:110" ht="12.75">
      <c r="A66" s="54"/>
      <c r="B66" s="32"/>
      <c r="C66" s="33"/>
      <c r="D66" s="33"/>
      <c r="E66" s="132"/>
      <c r="F66" s="133"/>
      <c r="G66" s="133"/>
      <c r="H66" s="133"/>
      <c r="I66" s="133"/>
      <c r="J66" s="133"/>
      <c r="K66" s="134"/>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5"/>
      <c r="AY66" s="101"/>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15"/>
      <c r="DB66" s="115"/>
      <c r="DC66" s="115"/>
      <c r="DD66" s="115"/>
      <c r="DE66" s="115"/>
      <c r="DF66" s="115"/>
    </row>
    <row r="67" spans="1:110" ht="12.75">
      <c r="A67" s="54"/>
      <c r="B67" s="32"/>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5"/>
      <c r="AY67" s="101"/>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15"/>
      <c r="DB67" s="115"/>
      <c r="DC67" s="115"/>
      <c r="DD67" s="115"/>
      <c r="DE67" s="115"/>
      <c r="DF67" s="115"/>
    </row>
    <row r="68" spans="1:110" ht="12.75">
      <c r="A68" s="54"/>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5"/>
      <c r="AY68" s="101"/>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15"/>
      <c r="DB68" s="115"/>
      <c r="DC68" s="115"/>
      <c r="DD68" s="115"/>
      <c r="DE68" s="115"/>
      <c r="DF68" s="115"/>
    </row>
    <row r="69" spans="1:110" ht="12.75">
      <c r="A69" s="54"/>
      <c r="B69" s="32"/>
      <c r="C69" s="33"/>
      <c r="D69" s="43" t="s">
        <v>60</v>
      </c>
      <c r="E69" s="33" t="s">
        <v>180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5"/>
      <c r="AY69" s="101"/>
      <c r="AZ69" s="103"/>
      <c r="BA69" s="103"/>
      <c r="BB69" s="103"/>
      <c r="BC69" s="103"/>
      <c r="BD69" s="103"/>
      <c r="BE69" s="103"/>
      <c r="BF69" s="103"/>
      <c r="BG69" s="103"/>
      <c r="BH69" s="103"/>
      <c r="BI69" s="103"/>
      <c r="BJ69" s="103"/>
      <c r="BK69" s="106"/>
      <c r="BL69" s="106"/>
      <c r="BM69" s="106"/>
      <c r="BN69" s="106"/>
      <c r="BO69" s="106"/>
      <c r="BP69" s="106"/>
      <c r="BQ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15"/>
      <c r="DB69" s="115"/>
      <c r="DC69" s="115"/>
      <c r="DD69" s="115"/>
      <c r="DE69" s="115"/>
      <c r="DF69" s="115"/>
    </row>
    <row r="70" spans="1:110" ht="12.75">
      <c r="A70" s="54"/>
      <c r="B70" s="3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5"/>
      <c r="AY70" s="101"/>
      <c r="AZ70" s="103"/>
      <c r="BA70" s="103"/>
      <c r="BB70" s="103"/>
      <c r="BC70" s="103"/>
      <c r="BD70" s="103"/>
      <c r="BE70" s="103"/>
      <c r="BF70" s="103"/>
      <c r="BG70" s="103"/>
      <c r="BH70" s="103"/>
      <c r="BI70" s="103"/>
      <c r="BJ70" s="103"/>
      <c r="BK70" s="112"/>
      <c r="BL70" s="112"/>
      <c r="BM70" s="112"/>
      <c r="BN70" s="112"/>
      <c r="BO70" s="112"/>
      <c r="BP70" s="112"/>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15"/>
      <c r="DB70" s="115"/>
      <c r="DC70" s="115"/>
      <c r="DD70" s="115"/>
      <c r="DE70" s="115"/>
      <c r="DF70" s="115"/>
    </row>
    <row r="71" spans="1:110" ht="12.75">
      <c r="A71" s="54"/>
      <c r="B71" s="32"/>
      <c r="C71" s="33"/>
      <c r="D71" s="33"/>
      <c r="E71" s="156"/>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8"/>
      <c r="AP71" s="33"/>
      <c r="AQ71" s="163">
        <f>IF(LEN(ProjeOzeti)&gt;390,"Lütfen proje özetini forma sığabilmesi için kısaltınız.","")</f>
      </c>
      <c r="AR71" s="163"/>
      <c r="AS71" s="163"/>
      <c r="AT71" s="163"/>
      <c r="AU71" s="163"/>
      <c r="AV71" s="163"/>
      <c r="AW71" s="163"/>
      <c r="AX71" s="35"/>
      <c r="AY71" s="101"/>
      <c r="AZ71" s="103"/>
      <c r="BA71" s="103"/>
      <c r="BB71" s="103"/>
      <c r="BC71" s="103"/>
      <c r="BD71" s="103"/>
      <c r="BE71" s="103"/>
      <c r="BF71" s="103"/>
      <c r="BG71" s="103"/>
      <c r="BH71" s="103"/>
      <c r="BI71" s="103"/>
      <c r="BJ71" s="103"/>
      <c r="BK71" s="112"/>
      <c r="BL71" s="112"/>
      <c r="BM71" s="112"/>
      <c r="BN71" s="112"/>
      <c r="BO71" s="112"/>
      <c r="BP71" s="112"/>
      <c r="BQ71" s="112"/>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15"/>
      <c r="DB71" s="115"/>
      <c r="DC71" s="115"/>
      <c r="DD71" s="115"/>
      <c r="DE71" s="115"/>
      <c r="DF71" s="115"/>
    </row>
    <row r="72" spans="1:110" ht="12.75">
      <c r="A72" s="54"/>
      <c r="B72" s="32"/>
      <c r="C72" s="33"/>
      <c r="D72" s="33"/>
      <c r="E72" s="159"/>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c r="AP72" s="33"/>
      <c r="AQ72" s="163"/>
      <c r="AR72" s="163"/>
      <c r="AS72" s="163"/>
      <c r="AT72" s="163"/>
      <c r="AU72" s="163"/>
      <c r="AV72" s="163"/>
      <c r="AW72" s="163"/>
      <c r="AX72" s="35"/>
      <c r="AY72" s="101"/>
      <c r="AZ72" s="103"/>
      <c r="BA72" s="103"/>
      <c r="BB72" s="103"/>
      <c r="BC72" s="103"/>
      <c r="BD72" s="103"/>
      <c r="BE72" s="103"/>
      <c r="BF72" s="103"/>
      <c r="BG72" s="103"/>
      <c r="BH72" s="103"/>
      <c r="BI72" s="103"/>
      <c r="BJ72" s="103"/>
      <c r="BK72" s="112"/>
      <c r="BL72" s="112"/>
      <c r="BM72" s="112"/>
      <c r="BN72" s="112"/>
      <c r="BO72" s="112"/>
      <c r="BP72" s="112"/>
      <c r="BQ72" s="112"/>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15"/>
      <c r="DB72" s="115"/>
      <c r="DC72" s="115"/>
      <c r="DD72" s="115"/>
      <c r="DE72" s="115"/>
      <c r="DF72" s="115"/>
    </row>
    <row r="73" spans="1:110" ht="12.75">
      <c r="A73" s="54"/>
      <c r="B73" s="32"/>
      <c r="C73" s="33"/>
      <c r="D73" s="33"/>
      <c r="E73" s="160"/>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5"/>
      <c r="AP73" s="33"/>
      <c r="AQ73" s="163"/>
      <c r="AR73" s="163"/>
      <c r="AS73" s="163"/>
      <c r="AT73" s="163"/>
      <c r="AU73" s="163"/>
      <c r="AV73" s="163"/>
      <c r="AW73" s="163"/>
      <c r="AX73" s="35"/>
      <c r="AY73" s="101"/>
      <c r="AZ73" s="103"/>
      <c r="BA73" s="103"/>
      <c r="BB73" s="103"/>
      <c r="BC73" s="103"/>
      <c r="BD73" s="103"/>
      <c r="BE73" s="103"/>
      <c r="BF73" s="103"/>
      <c r="BG73" s="103"/>
      <c r="BH73" s="103"/>
      <c r="BI73" s="103"/>
      <c r="BJ73" s="103"/>
      <c r="BK73" s="112"/>
      <c r="BL73" s="112"/>
      <c r="BM73" s="112"/>
      <c r="BN73" s="112"/>
      <c r="BO73" s="112"/>
      <c r="BP73" s="112"/>
      <c r="BQ73" s="112"/>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15"/>
      <c r="DB73" s="115"/>
      <c r="DC73" s="115"/>
      <c r="DD73" s="115"/>
      <c r="DE73" s="115"/>
      <c r="DF73" s="115"/>
    </row>
    <row r="74" spans="1:110" ht="12.75">
      <c r="A74" s="54"/>
      <c r="B74" s="32"/>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5"/>
      <c r="AY74" s="101"/>
      <c r="AZ74" s="103"/>
      <c r="BA74" s="103"/>
      <c r="BB74" s="103"/>
      <c r="BC74" s="103"/>
      <c r="BD74" s="103"/>
      <c r="BE74" s="103"/>
      <c r="BF74" s="103"/>
      <c r="BG74" s="103"/>
      <c r="BH74" s="103"/>
      <c r="BI74" s="103"/>
      <c r="BJ74" s="103"/>
      <c r="BK74" s="112"/>
      <c r="BL74" s="112"/>
      <c r="BM74" s="112"/>
      <c r="BN74" s="112"/>
      <c r="BO74" s="112"/>
      <c r="BP74" s="112"/>
      <c r="BQ74" s="112"/>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15"/>
      <c r="DB74" s="115"/>
      <c r="DC74" s="115"/>
      <c r="DD74" s="115"/>
      <c r="DE74" s="115"/>
      <c r="DF74" s="115"/>
    </row>
    <row r="75" spans="1:110" ht="12.75">
      <c r="A75" s="54"/>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5"/>
      <c r="AY75" s="101"/>
      <c r="AZ75" s="103"/>
      <c r="BA75" s="103"/>
      <c r="BB75" s="103"/>
      <c r="BC75" s="103"/>
      <c r="BD75" s="103"/>
      <c r="BE75" s="103"/>
      <c r="BF75" s="103"/>
      <c r="BG75" s="103"/>
      <c r="BH75" s="103"/>
      <c r="BI75" s="103"/>
      <c r="BJ75" s="103"/>
      <c r="BK75" s="103"/>
      <c r="BL75" s="103"/>
      <c r="BM75" s="103"/>
      <c r="BN75" s="103"/>
      <c r="BO75" s="103"/>
      <c r="BP75" s="103"/>
      <c r="BQ75" s="112"/>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15"/>
      <c r="DB75" s="115"/>
      <c r="DC75" s="115"/>
      <c r="DD75" s="115"/>
      <c r="DE75" s="115"/>
      <c r="DF75" s="115"/>
    </row>
    <row r="76" spans="1:110" ht="12.75">
      <c r="A76" s="54"/>
      <c r="B76" s="32"/>
      <c r="C76" s="33"/>
      <c r="D76" s="43" t="s">
        <v>61</v>
      </c>
      <c r="E76" s="33" t="s">
        <v>58</v>
      </c>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5"/>
      <c r="AY76" s="101"/>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15"/>
      <c r="DB76" s="115"/>
      <c r="DC76" s="115"/>
      <c r="DD76" s="115"/>
      <c r="DE76" s="115"/>
      <c r="DF76" s="115"/>
    </row>
    <row r="77" spans="1:110" ht="12.75">
      <c r="A77" s="54"/>
      <c r="B77" s="32"/>
      <c r="C77" s="33"/>
      <c r="D77" s="33" t="s">
        <v>181</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5"/>
      <c r="AY77" s="101"/>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15"/>
      <c r="DB77" s="115"/>
      <c r="DC77" s="115"/>
      <c r="DD77" s="115"/>
      <c r="DE77" s="115"/>
      <c r="DF77" s="115"/>
    </row>
    <row r="78" spans="1:110" ht="12.75">
      <c r="A78" s="54"/>
      <c r="B78" s="32"/>
      <c r="C78" s="33"/>
      <c r="D78" s="33"/>
      <c r="E78" s="147"/>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9"/>
      <c r="AP78" s="33"/>
      <c r="AQ78" s="144">
        <f>IF(LEN(Konusu)&gt;600,"Lütfen sözleşme konusunu forma sığabilmesi için kısaltınız.","")</f>
      </c>
      <c r="AR78" s="144"/>
      <c r="AS78" s="144"/>
      <c r="AT78" s="144"/>
      <c r="AU78" s="144"/>
      <c r="AV78" s="144"/>
      <c r="AW78" s="144"/>
      <c r="AX78" s="35"/>
      <c r="AY78" s="101"/>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15"/>
      <c r="DB78" s="115"/>
      <c r="DC78" s="115"/>
      <c r="DD78" s="115"/>
      <c r="DE78" s="115"/>
      <c r="DF78" s="115"/>
    </row>
    <row r="79" spans="1:110" ht="12.75">
      <c r="A79" s="54"/>
      <c r="B79" s="32"/>
      <c r="C79" s="33"/>
      <c r="D79" s="33"/>
      <c r="E79" s="150"/>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2"/>
      <c r="AP79" s="33"/>
      <c r="AQ79" s="144"/>
      <c r="AR79" s="144"/>
      <c r="AS79" s="144"/>
      <c r="AT79" s="144"/>
      <c r="AU79" s="144"/>
      <c r="AV79" s="144"/>
      <c r="AW79" s="144"/>
      <c r="AX79" s="35"/>
      <c r="AY79" s="101"/>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15"/>
      <c r="DB79" s="115"/>
      <c r="DC79" s="115"/>
      <c r="DD79" s="115"/>
      <c r="DE79" s="115"/>
      <c r="DF79" s="115"/>
    </row>
    <row r="80" spans="1:110" ht="12.75">
      <c r="A80" s="54"/>
      <c r="B80" s="32"/>
      <c r="C80" s="33"/>
      <c r="D80" s="33"/>
      <c r="E80" s="150"/>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2"/>
      <c r="AP80" s="33"/>
      <c r="AQ80" s="144"/>
      <c r="AR80" s="144"/>
      <c r="AS80" s="144"/>
      <c r="AT80" s="144"/>
      <c r="AU80" s="144"/>
      <c r="AV80" s="144"/>
      <c r="AW80" s="144"/>
      <c r="AX80" s="35"/>
      <c r="AY80" s="101"/>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15"/>
      <c r="DB80" s="115"/>
      <c r="DC80" s="115"/>
      <c r="DD80" s="115"/>
      <c r="DE80" s="115"/>
      <c r="DF80" s="115"/>
    </row>
    <row r="81" spans="1:110" ht="12.75">
      <c r="A81" s="54"/>
      <c r="B81" s="32"/>
      <c r="C81" s="33"/>
      <c r="D81" s="33"/>
      <c r="E81" s="150"/>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2"/>
      <c r="AP81" s="33"/>
      <c r="AQ81" s="144"/>
      <c r="AR81" s="144"/>
      <c r="AS81" s="144"/>
      <c r="AT81" s="144"/>
      <c r="AU81" s="144"/>
      <c r="AV81" s="144"/>
      <c r="AW81" s="144"/>
      <c r="AX81" s="35"/>
      <c r="AY81" s="101"/>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15"/>
      <c r="DB81" s="115"/>
      <c r="DC81" s="115"/>
      <c r="DD81" s="115"/>
      <c r="DE81" s="115"/>
      <c r="DF81" s="115"/>
    </row>
    <row r="82" spans="1:110" ht="12.75">
      <c r="A82" s="54"/>
      <c r="B82" s="32"/>
      <c r="C82" s="33"/>
      <c r="D82" s="33"/>
      <c r="E82" s="153"/>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5"/>
      <c r="AP82" s="33"/>
      <c r="AQ82" s="144"/>
      <c r="AR82" s="144"/>
      <c r="AS82" s="144"/>
      <c r="AT82" s="144"/>
      <c r="AU82" s="144"/>
      <c r="AV82" s="144"/>
      <c r="AW82" s="144"/>
      <c r="AX82" s="35"/>
      <c r="AY82" s="101"/>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15"/>
      <c r="DB82" s="115"/>
      <c r="DC82" s="115"/>
      <c r="DD82" s="115"/>
      <c r="DE82" s="115"/>
      <c r="DF82" s="115"/>
    </row>
    <row r="83" spans="1:110" ht="12.75">
      <c r="A83" s="54"/>
      <c r="B83" s="89"/>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90"/>
      <c r="AY83" s="101"/>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15"/>
      <c r="DB83" s="115"/>
      <c r="DC83" s="115"/>
      <c r="DD83" s="115"/>
      <c r="DE83" s="115"/>
      <c r="DF83" s="115"/>
    </row>
    <row r="84" spans="1:110" ht="12.75">
      <c r="A84" s="54"/>
      <c r="B84" s="89"/>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90"/>
      <c r="AY84" s="101"/>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15"/>
      <c r="DB84" s="115"/>
      <c r="DC84" s="115"/>
      <c r="DD84" s="115"/>
      <c r="DE84" s="115"/>
      <c r="DF84" s="115"/>
    </row>
    <row r="85" spans="1:110" ht="12.75">
      <c r="A85" s="54"/>
      <c r="B85" s="89"/>
      <c r="C85" s="86"/>
      <c r="D85" s="87" t="s">
        <v>63</v>
      </c>
      <c r="E85" s="86" t="str">
        <f>IF(ISERROR(IF(BS5&lt;6,"Projeyi onaylayacak fakülte dekanının",VLOOKUP(H19,BK22:BL60,2,0))&amp;" (veya yerine vekalet eden kişinin) bilgilerini giriniz:"),"Lütfen 2. maddeyi kontrol ediniz, fakülte ve bölüm uyuşmuyor.",IF(BS5&lt;6,"Projeyi onaylayacak fakülte dekanının",VLOOKUP(H19,BK22:BL60,2,0))&amp;" (veya yerine vekalet eden kişinin) bilgilerini giriniz:")</f>
        <v>Lütfen 2. maddeyi kontrol ediniz, fakülte ve bölüm uyuşmuyor.</v>
      </c>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90"/>
      <c r="AY85" s="101"/>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15"/>
      <c r="DB85" s="115"/>
      <c r="DC85" s="115"/>
      <c r="DD85" s="115"/>
      <c r="DE85" s="115"/>
      <c r="DF85" s="115"/>
    </row>
    <row r="86" spans="1:110" ht="12.75" customHeight="1">
      <c r="A86" s="54"/>
      <c r="B86" s="89"/>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90"/>
      <c r="AY86" s="101"/>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15"/>
      <c r="DB86" s="115"/>
      <c r="DC86" s="115"/>
      <c r="DD86" s="115"/>
      <c r="DE86" s="115"/>
      <c r="DF86" s="115"/>
    </row>
    <row r="87" spans="1:110" ht="12.75" customHeight="1">
      <c r="A87" s="54"/>
      <c r="B87" s="32"/>
      <c r="C87" s="33"/>
      <c r="D87" s="33"/>
      <c r="E87" s="137" t="s">
        <v>142</v>
      </c>
      <c r="F87" s="137"/>
      <c r="G87" s="137"/>
      <c r="H87" s="137"/>
      <c r="I87" s="195"/>
      <c r="J87" s="196"/>
      <c r="K87" s="196"/>
      <c r="L87" s="196"/>
      <c r="M87" s="196"/>
      <c r="N87" s="196"/>
      <c r="O87" s="196"/>
      <c r="P87" s="196"/>
      <c r="Q87" s="196"/>
      <c r="R87" s="197"/>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5"/>
      <c r="AY87" s="101"/>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15"/>
      <c r="DB87" s="115"/>
      <c r="DC87" s="115"/>
      <c r="DD87" s="115"/>
      <c r="DE87" s="115"/>
      <c r="DF87" s="115"/>
    </row>
    <row r="88" spans="1:110" ht="12.75" customHeight="1">
      <c r="A88" s="54"/>
      <c r="B88" s="32"/>
      <c r="C88" s="33"/>
      <c r="D88" s="33"/>
      <c r="E88" s="37"/>
      <c r="F88" s="37"/>
      <c r="G88" s="37"/>
      <c r="H88" s="37"/>
      <c r="I88" s="37"/>
      <c r="J88" s="37"/>
      <c r="K88" s="37"/>
      <c r="L88" s="37"/>
      <c r="M88" s="37"/>
      <c r="N88" s="37"/>
      <c r="O88" s="37"/>
      <c r="P88" s="37"/>
      <c r="Q88" s="37"/>
      <c r="R88" s="37"/>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5"/>
      <c r="AY88" s="101"/>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15"/>
      <c r="DB88" s="115"/>
      <c r="DC88" s="115"/>
      <c r="DD88" s="115"/>
      <c r="DE88" s="115"/>
      <c r="DF88" s="115"/>
    </row>
    <row r="89" spans="1:110" ht="12.75" customHeight="1">
      <c r="A89" s="54"/>
      <c r="B89" s="32"/>
      <c r="C89" s="33"/>
      <c r="D89" s="33"/>
      <c r="E89" s="137" t="s">
        <v>31</v>
      </c>
      <c r="F89" s="137"/>
      <c r="G89" s="137"/>
      <c r="H89" s="137"/>
      <c r="I89" s="195"/>
      <c r="J89" s="196"/>
      <c r="K89" s="196"/>
      <c r="L89" s="196"/>
      <c r="M89" s="196"/>
      <c r="N89" s="196"/>
      <c r="O89" s="196"/>
      <c r="P89" s="196"/>
      <c r="Q89" s="196"/>
      <c r="R89" s="197"/>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5"/>
      <c r="AY89" s="101"/>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15"/>
      <c r="DB89" s="115"/>
      <c r="DC89" s="115"/>
      <c r="DD89" s="115"/>
      <c r="DE89" s="115"/>
      <c r="DF89" s="115"/>
    </row>
    <row r="90" spans="1:110" ht="12.75">
      <c r="A90" s="54"/>
      <c r="B90" s="32"/>
      <c r="C90" s="33"/>
      <c r="D90" s="33"/>
      <c r="E90" s="37"/>
      <c r="F90" s="37"/>
      <c r="G90" s="37"/>
      <c r="H90" s="37"/>
      <c r="I90" s="37"/>
      <c r="J90" s="37"/>
      <c r="K90" s="37"/>
      <c r="L90" s="37"/>
      <c r="M90" s="37"/>
      <c r="N90" s="37"/>
      <c r="O90" s="37"/>
      <c r="P90" s="37"/>
      <c r="Q90" s="37"/>
      <c r="R90" s="37"/>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5"/>
      <c r="AY90" s="101"/>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15"/>
      <c r="DB90" s="115"/>
      <c r="DC90" s="115"/>
      <c r="DD90" s="115"/>
      <c r="DE90" s="115"/>
      <c r="DF90" s="115"/>
    </row>
    <row r="91" spans="1:110" ht="12.75">
      <c r="A91" s="54"/>
      <c r="B91" s="32"/>
      <c r="C91" s="33"/>
      <c r="D91" s="33"/>
      <c r="E91" s="137" t="s">
        <v>32</v>
      </c>
      <c r="F91" s="137"/>
      <c r="G91" s="137"/>
      <c r="H91" s="137"/>
      <c r="I91" s="195"/>
      <c r="J91" s="196"/>
      <c r="K91" s="196"/>
      <c r="L91" s="196"/>
      <c r="M91" s="196"/>
      <c r="N91" s="196"/>
      <c r="O91" s="196"/>
      <c r="P91" s="196"/>
      <c r="Q91" s="196"/>
      <c r="R91" s="197"/>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5"/>
      <c r="AY91" s="101"/>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15"/>
      <c r="DB91" s="115"/>
      <c r="DC91" s="115"/>
      <c r="DD91" s="115"/>
      <c r="DE91" s="115"/>
      <c r="DF91" s="115"/>
    </row>
    <row r="92" spans="1:110" ht="12.75">
      <c r="A92" s="54"/>
      <c r="B92" s="3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5"/>
      <c r="AY92" s="101"/>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15"/>
      <c r="DB92" s="115"/>
      <c r="DC92" s="115"/>
      <c r="DD92" s="115"/>
      <c r="DE92" s="115"/>
      <c r="DF92" s="115"/>
    </row>
    <row r="93" spans="1:110" ht="12.75" customHeight="1">
      <c r="A93" s="54"/>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5"/>
      <c r="AY93" s="101"/>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15"/>
      <c r="DB93" s="115"/>
      <c r="DC93" s="115"/>
      <c r="DD93" s="115"/>
      <c r="DE93" s="115"/>
      <c r="DF93" s="115"/>
    </row>
    <row r="94" spans="1:110" ht="12.75">
      <c r="A94" s="54"/>
      <c r="B94" s="32"/>
      <c r="C94" s="33"/>
      <c r="D94" s="43" t="s">
        <v>69</v>
      </c>
      <c r="E94" s="33" t="e">
        <f>IF(BS5&lt;6,"Projeyi onaylayacak bölüm başkanının (veya dengi birim yöneticisinin) bilgilerini giriniz:","Bu adımı atlayınız.")</f>
        <v>#N/A</v>
      </c>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5"/>
      <c r="AY94" s="101"/>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15"/>
      <c r="DB94" s="115"/>
      <c r="DC94" s="115"/>
      <c r="DD94" s="115"/>
      <c r="DE94" s="115"/>
      <c r="DF94" s="115"/>
    </row>
    <row r="95" spans="1:110" ht="12.75">
      <c r="A95" s="54"/>
      <c r="B95" s="3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5"/>
      <c r="AY95" s="101"/>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15"/>
      <c r="DB95" s="115"/>
      <c r="DC95" s="115"/>
      <c r="DD95" s="115"/>
      <c r="DE95" s="115"/>
      <c r="DF95" s="115"/>
    </row>
    <row r="96" spans="1:110" ht="12.75">
      <c r="A96" s="54"/>
      <c r="B96" s="32"/>
      <c r="C96" s="33"/>
      <c r="D96" s="33"/>
      <c r="E96" s="137" t="e">
        <f>IF(E94="Bu adımı atlayınız.","","Ünvanı:")</f>
        <v>#N/A</v>
      </c>
      <c r="F96" s="137"/>
      <c r="G96" s="137"/>
      <c r="H96" s="137"/>
      <c r="I96" s="195"/>
      <c r="J96" s="196"/>
      <c r="K96" s="196"/>
      <c r="L96" s="196"/>
      <c r="M96" s="196"/>
      <c r="N96" s="196"/>
      <c r="O96" s="196"/>
      <c r="P96" s="196"/>
      <c r="Q96" s="196"/>
      <c r="R96" s="197"/>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5"/>
      <c r="AY96" s="101"/>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15"/>
      <c r="DB96" s="115"/>
      <c r="DC96" s="115"/>
      <c r="DD96" s="115"/>
      <c r="DE96" s="115"/>
      <c r="DF96" s="115"/>
    </row>
    <row r="97" spans="1:110" ht="12.75">
      <c r="A97" s="54"/>
      <c r="B97" s="32"/>
      <c r="C97" s="33"/>
      <c r="D97" s="33"/>
      <c r="E97" s="37"/>
      <c r="F97" s="37"/>
      <c r="G97" s="37"/>
      <c r="H97" s="37"/>
      <c r="I97" s="37"/>
      <c r="J97" s="37"/>
      <c r="K97" s="37"/>
      <c r="L97" s="37"/>
      <c r="M97" s="37"/>
      <c r="N97" s="37"/>
      <c r="O97" s="37"/>
      <c r="P97" s="37"/>
      <c r="Q97" s="37"/>
      <c r="R97" s="37"/>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5"/>
      <c r="AY97" s="101"/>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15"/>
      <c r="DB97" s="115"/>
      <c r="DC97" s="115"/>
      <c r="DD97" s="115"/>
      <c r="DE97" s="115"/>
      <c r="DF97" s="115"/>
    </row>
    <row r="98" spans="1:110" ht="12.75">
      <c r="A98" s="54"/>
      <c r="B98" s="32"/>
      <c r="C98" s="33"/>
      <c r="D98" s="33"/>
      <c r="E98" s="137" t="e">
        <f>IF(E94="Bu adımı atlayınız.","","Adı:")</f>
        <v>#N/A</v>
      </c>
      <c r="F98" s="137"/>
      <c r="G98" s="137"/>
      <c r="H98" s="137"/>
      <c r="I98" s="195"/>
      <c r="J98" s="196"/>
      <c r="K98" s="196"/>
      <c r="L98" s="196"/>
      <c r="M98" s="196"/>
      <c r="N98" s="196"/>
      <c r="O98" s="196"/>
      <c r="P98" s="196"/>
      <c r="Q98" s="196"/>
      <c r="R98" s="197"/>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5"/>
      <c r="AY98" s="101"/>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15"/>
      <c r="DB98" s="115"/>
      <c r="DC98" s="115"/>
      <c r="DD98" s="115"/>
      <c r="DE98" s="115"/>
      <c r="DF98" s="115"/>
    </row>
    <row r="99" spans="1:110" ht="12.75">
      <c r="A99" s="54"/>
      <c r="B99" s="32"/>
      <c r="C99" s="33"/>
      <c r="D99" s="33"/>
      <c r="E99" s="37"/>
      <c r="F99" s="37"/>
      <c r="G99" s="37"/>
      <c r="H99" s="37"/>
      <c r="I99" s="37"/>
      <c r="J99" s="37"/>
      <c r="K99" s="37"/>
      <c r="L99" s="37"/>
      <c r="M99" s="37"/>
      <c r="N99" s="37"/>
      <c r="O99" s="37"/>
      <c r="P99" s="37"/>
      <c r="Q99" s="37"/>
      <c r="R99" s="37"/>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5"/>
      <c r="AY99" s="101"/>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15"/>
      <c r="DB99" s="115"/>
      <c r="DC99" s="115"/>
      <c r="DD99" s="115"/>
      <c r="DE99" s="115"/>
      <c r="DF99" s="115"/>
    </row>
    <row r="100" spans="1:110" ht="12.75">
      <c r="A100" s="54"/>
      <c r="B100" s="32"/>
      <c r="C100" s="33"/>
      <c r="D100" s="33"/>
      <c r="E100" s="137" t="e">
        <f>IF(E94="Bu adımı atlayınız.","","Soyadı:")</f>
        <v>#N/A</v>
      </c>
      <c r="F100" s="137"/>
      <c r="G100" s="137"/>
      <c r="H100" s="137"/>
      <c r="I100" s="195"/>
      <c r="J100" s="196"/>
      <c r="K100" s="196"/>
      <c r="L100" s="196"/>
      <c r="M100" s="196"/>
      <c r="N100" s="196"/>
      <c r="O100" s="196"/>
      <c r="P100" s="196"/>
      <c r="Q100" s="196"/>
      <c r="R100" s="197"/>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5"/>
      <c r="AY100" s="101"/>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15"/>
      <c r="DB100" s="115"/>
      <c r="DC100" s="115"/>
      <c r="DD100" s="115"/>
      <c r="DE100" s="115"/>
      <c r="DF100" s="115"/>
    </row>
    <row r="101" spans="1:110" ht="12.75">
      <c r="A101" s="54"/>
      <c r="B101" s="32"/>
      <c r="C101" s="36"/>
      <c r="D101" s="36"/>
      <c r="E101" s="36"/>
      <c r="F101" s="36"/>
      <c r="G101" s="36"/>
      <c r="H101" s="36"/>
      <c r="I101" s="36"/>
      <c r="J101" s="42"/>
      <c r="K101" s="42"/>
      <c r="L101" s="42"/>
      <c r="M101" s="42"/>
      <c r="N101" s="42"/>
      <c r="O101" s="42"/>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5"/>
      <c r="AY101" s="101"/>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15"/>
      <c r="DB101" s="115"/>
      <c r="DC101" s="115"/>
      <c r="DD101" s="115"/>
      <c r="DE101" s="115"/>
      <c r="DF101" s="115"/>
    </row>
    <row r="102" spans="1:110" ht="12.75">
      <c r="A102" s="54"/>
      <c r="B102" s="32"/>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5"/>
      <c r="AY102" s="101"/>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15"/>
      <c r="DB102" s="115"/>
      <c r="DC102" s="115"/>
      <c r="DD102" s="115"/>
      <c r="DE102" s="115"/>
      <c r="DF102" s="115"/>
    </row>
    <row r="103" spans="1:110" ht="12.75">
      <c r="A103" s="54"/>
      <c r="B103" s="32"/>
      <c r="C103" s="33"/>
      <c r="D103" s="43" t="s">
        <v>82</v>
      </c>
      <c r="E103" s="33" t="s">
        <v>62</v>
      </c>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5"/>
      <c r="AY103" s="101"/>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15"/>
      <c r="DB103" s="115"/>
      <c r="DC103" s="115"/>
      <c r="DD103" s="115"/>
      <c r="DE103" s="115"/>
      <c r="DF103" s="115"/>
    </row>
    <row r="104" spans="1:110" ht="12.75">
      <c r="A104" s="54"/>
      <c r="B104" s="32"/>
      <c r="C104" s="33"/>
      <c r="D104" s="33"/>
      <c r="E104" s="33" t="s">
        <v>131</v>
      </c>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5"/>
      <c r="AY104" s="101"/>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15"/>
      <c r="DB104" s="115"/>
      <c r="DC104" s="115"/>
      <c r="DD104" s="115"/>
      <c r="DE104" s="115"/>
      <c r="DF104" s="115"/>
    </row>
    <row r="105" spans="1:110" ht="12.75">
      <c r="A105" s="54"/>
      <c r="B105" s="32"/>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5"/>
      <c r="AY105" s="101"/>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15"/>
      <c r="DB105" s="115"/>
      <c r="DC105" s="115"/>
      <c r="DD105" s="115"/>
      <c r="DE105" s="115"/>
      <c r="DF105" s="115"/>
    </row>
    <row r="106" spans="1:110" ht="12.75">
      <c r="A106" s="54"/>
      <c r="B106" s="32"/>
      <c r="C106" s="33"/>
      <c r="D106" s="33"/>
      <c r="E106" s="137" t="s">
        <v>140</v>
      </c>
      <c r="F106" s="137"/>
      <c r="G106" s="137"/>
      <c r="H106" s="137"/>
      <c r="I106" s="195"/>
      <c r="J106" s="196"/>
      <c r="K106" s="196"/>
      <c r="L106" s="196"/>
      <c r="M106" s="196"/>
      <c r="N106" s="196"/>
      <c r="O106" s="196"/>
      <c r="P106" s="196"/>
      <c r="Q106" s="196"/>
      <c r="R106" s="196"/>
      <c r="S106" s="196"/>
      <c r="T106" s="196"/>
      <c r="U106" s="196"/>
      <c r="V106" s="196"/>
      <c r="W106" s="196"/>
      <c r="X106" s="196"/>
      <c r="Y106" s="196"/>
      <c r="Z106" s="196"/>
      <c r="AA106" s="196"/>
      <c r="AB106" s="197"/>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5"/>
      <c r="AY106" s="101"/>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15"/>
      <c r="DB106" s="115"/>
      <c r="DC106" s="115"/>
      <c r="DD106" s="115"/>
      <c r="DE106" s="115"/>
      <c r="DF106" s="115"/>
    </row>
    <row r="107" spans="1:110" ht="12.75">
      <c r="A107" s="54"/>
      <c r="B107" s="32"/>
      <c r="C107" s="36"/>
      <c r="D107" s="36"/>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5"/>
      <c r="AY107" s="101"/>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15"/>
      <c r="DB107" s="115"/>
      <c r="DC107" s="115"/>
      <c r="DD107" s="115"/>
      <c r="DE107" s="115"/>
      <c r="DF107" s="115"/>
    </row>
    <row r="108" spans="1:110" ht="12.75">
      <c r="A108" s="54"/>
      <c r="B108" s="32"/>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5"/>
      <c r="AY108" s="101"/>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15"/>
      <c r="DB108" s="115"/>
      <c r="DC108" s="115"/>
      <c r="DD108" s="115"/>
      <c r="DE108" s="115"/>
      <c r="DF108" s="115"/>
    </row>
    <row r="109" spans="1:110" ht="12.75">
      <c r="A109" s="54"/>
      <c r="B109" s="32"/>
      <c r="C109" s="33"/>
      <c r="D109" s="43" t="s">
        <v>83</v>
      </c>
      <c r="E109" s="33" t="s">
        <v>132</v>
      </c>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5"/>
      <c r="AY109" s="101"/>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15"/>
      <c r="DB109" s="115"/>
      <c r="DC109" s="115"/>
      <c r="DD109" s="115"/>
      <c r="DE109" s="115"/>
      <c r="DF109" s="115"/>
    </row>
    <row r="110" spans="1:110" ht="12.75">
      <c r="A110" s="54"/>
      <c r="B110" s="32"/>
      <c r="C110" s="33"/>
      <c r="D110" s="43"/>
      <c r="E110" s="33" t="s">
        <v>169</v>
      </c>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5"/>
      <c r="AY110" s="101"/>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15"/>
      <c r="DB110" s="115"/>
      <c r="DC110" s="115"/>
      <c r="DD110" s="115"/>
      <c r="DE110" s="115"/>
      <c r="DF110" s="115"/>
    </row>
    <row r="111" spans="1:110" ht="12.75">
      <c r="A111" s="54"/>
      <c r="B111" s="32"/>
      <c r="C111" s="33"/>
      <c r="D111" s="4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5"/>
      <c r="AY111" s="101"/>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15"/>
      <c r="DB111" s="115"/>
      <c r="DC111" s="115"/>
      <c r="DD111" s="115"/>
      <c r="DE111" s="115"/>
      <c r="DF111" s="115"/>
    </row>
    <row r="112" spans="1:110" ht="12.75">
      <c r="A112" s="54"/>
      <c r="B112" s="32"/>
      <c r="C112" s="33"/>
      <c r="D112" s="43"/>
      <c r="E112" s="33"/>
      <c r="F112" s="43"/>
      <c r="G112" s="33"/>
      <c r="H112" s="43"/>
      <c r="I112" s="33"/>
      <c r="J112" s="43"/>
      <c r="K112" s="33"/>
      <c r="L112" s="43"/>
      <c r="M112" s="33"/>
      <c r="N112" s="43"/>
      <c r="O112" s="33"/>
      <c r="P112" s="43"/>
      <c r="Q112" s="33"/>
      <c r="R112" s="43"/>
      <c r="S112" s="33"/>
      <c r="T112" s="43"/>
      <c r="U112" s="33"/>
      <c r="V112" s="43"/>
      <c r="W112" s="33"/>
      <c r="X112" s="43"/>
      <c r="Y112" s="33"/>
      <c r="Z112" s="43"/>
      <c r="AA112" s="33"/>
      <c r="AB112" s="43"/>
      <c r="AC112" s="33"/>
      <c r="AD112" s="43"/>
      <c r="AE112" s="33"/>
      <c r="AF112" s="43"/>
      <c r="AG112" s="33"/>
      <c r="AH112" s="43"/>
      <c r="AI112" s="33"/>
      <c r="AJ112" s="43"/>
      <c r="AK112" s="33"/>
      <c r="AL112" s="43"/>
      <c r="AM112" s="33"/>
      <c r="AN112" s="43"/>
      <c r="AO112" s="33"/>
      <c r="AP112" s="43"/>
      <c r="AQ112" s="33"/>
      <c r="AR112" s="33"/>
      <c r="AS112" s="33"/>
      <c r="AT112" s="33"/>
      <c r="AU112" s="33"/>
      <c r="AV112" s="33"/>
      <c r="AW112" s="33"/>
      <c r="AX112" s="35"/>
      <c r="AY112" s="101"/>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15"/>
      <c r="DB112" s="115"/>
      <c r="DC112" s="115"/>
      <c r="DD112" s="115"/>
      <c r="DE112" s="115"/>
      <c r="DF112" s="115"/>
    </row>
    <row r="113" spans="1:110" ht="12.75">
      <c r="A113" s="54"/>
      <c r="B113" s="32"/>
      <c r="C113" s="33"/>
      <c r="D113" s="43"/>
      <c r="E113" s="193" t="s">
        <v>68</v>
      </c>
      <c r="F113" s="193"/>
      <c r="G113" s="193"/>
      <c r="H113" s="193"/>
      <c r="I113" s="193"/>
      <c r="J113" s="193" t="str">
        <f>"Personel"&amp;CHAR(10)&amp;"Tipi"</f>
        <v>Personel
Tipi</v>
      </c>
      <c r="K113" s="193"/>
      <c r="L113" s="193"/>
      <c r="M113" s="193"/>
      <c r="N113" s="193"/>
      <c r="O113" s="193" t="s">
        <v>141</v>
      </c>
      <c r="P113" s="193"/>
      <c r="Q113" s="193"/>
      <c r="R113" s="193"/>
      <c r="S113" s="193"/>
      <c r="T113" s="193" t="s">
        <v>85</v>
      </c>
      <c r="U113" s="193"/>
      <c r="V113" s="193"/>
      <c r="W113" s="193"/>
      <c r="X113" s="193"/>
      <c r="Y113" s="193"/>
      <c r="Z113" s="193"/>
      <c r="AA113" s="193"/>
      <c r="AB113" s="193"/>
      <c r="AC113" s="193" t="str">
        <f>"Alacağı"&amp;CHAR(10)&amp;"Brüt Ücret"&amp;CHAR(10)&amp;"("&amp;ParaBirimi&amp;"/Ay)"</f>
        <v>Alacağı
Brüt Ücret
(TL/Ay)</v>
      </c>
      <c r="AD113" s="193"/>
      <c r="AE113" s="193"/>
      <c r="AF113" s="193"/>
      <c r="AG113" s="199" t="str">
        <f>"İşveren Hisseleri"&amp;CHAR(10)&amp;"(Sözleşmeli)"&amp;CHAR(10)&amp;"("&amp;ParaBirimi&amp;"/Ay)"</f>
        <v>İşveren Hisseleri
(Sözleşmeli)
(TL/Ay)</v>
      </c>
      <c r="AH113" s="199"/>
      <c r="AI113" s="199"/>
      <c r="AJ113" s="199"/>
      <c r="AK113" s="199" t="str">
        <f>"Proje Hesabına Masraf Kaydedile-cek Tutar"&amp;CHAR(10)&amp;"(Sözleşmeli)"&amp;CHAR(10)&amp;"("&amp;ParaBirimi&amp;"/Ay)"</f>
        <v>Proje Hesabına Masraf Kaydedile-cek Tutar
(Sözleşmeli)
(TL/Ay)</v>
      </c>
      <c r="AL113" s="199"/>
      <c r="AM113" s="199"/>
      <c r="AN113" s="199"/>
      <c r="AO113" s="193" t="str">
        <f>"Projedeki Görev Süresi"&amp;CHAR(10)&amp;"(Ay)"</f>
        <v>Projedeki Görev Süresi
(Ay)</v>
      </c>
      <c r="AP113" s="193"/>
      <c r="AQ113" s="193"/>
      <c r="AR113" s="193"/>
      <c r="AS113" s="193" t="str">
        <f>"Proje Maliyetine Girecek Tutar"&amp;CHAR(10)&amp;"("&amp;ParaBirimi&amp;")"</f>
        <v>Proje Maliyetine Girecek Tutar
(TL)</v>
      </c>
      <c r="AT113" s="193"/>
      <c r="AU113" s="193"/>
      <c r="AV113" s="193"/>
      <c r="AW113" s="193"/>
      <c r="AX113" s="35"/>
      <c r="AY113" s="101"/>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15"/>
      <c r="DB113" s="115"/>
      <c r="DC113" s="115"/>
      <c r="DD113" s="115"/>
      <c r="DE113" s="115"/>
      <c r="DF113" s="115"/>
    </row>
    <row r="114" spans="1:110" ht="12.75">
      <c r="A114" s="54"/>
      <c r="B114" s="32"/>
      <c r="C114" s="33"/>
      <c r="D114" s="4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9"/>
      <c r="AH114" s="199"/>
      <c r="AI114" s="199"/>
      <c r="AJ114" s="199"/>
      <c r="AK114" s="199"/>
      <c r="AL114" s="199"/>
      <c r="AM114" s="199"/>
      <c r="AN114" s="199"/>
      <c r="AO114" s="193"/>
      <c r="AP114" s="193"/>
      <c r="AQ114" s="193"/>
      <c r="AR114" s="193"/>
      <c r="AS114" s="193"/>
      <c r="AT114" s="193"/>
      <c r="AU114" s="193"/>
      <c r="AV114" s="193"/>
      <c r="AW114" s="193"/>
      <c r="AX114" s="35"/>
      <c r="AY114" s="101"/>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15"/>
      <c r="DB114" s="115"/>
      <c r="DC114" s="115"/>
      <c r="DD114" s="115"/>
      <c r="DE114" s="115"/>
      <c r="DF114" s="115"/>
    </row>
    <row r="115" spans="1:110" ht="12.75">
      <c r="A115" s="54"/>
      <c r="B115" s="32"/>
      <c r="C115" s="33"/>
      <c r="D115" s="4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9"/>
      <c r="AH115" s="199"/>
      <c r="AI115" s="199"/>
      <c r="AJ115" s="199"/>
      <c r="AK115" s="199"/>
      <c r="AL115" s="199"/>
      <c r="AM115" s="199"/>
      <c r="AN115" s="199"/>
      <c r="AO115" s="193"/>
      <c r="AP115" s="193"/>
      <c r="AQ115" s="193"/>
      <c r="AR115" s="193"/>
      <c r="AS115" s="193"/>
      <c r="AT115" s="193"/>
      <c r="AU115" s="193"/>
      <c r="AV115" s="193"/>
      <c r="AW115" s="193"/>
      <c r="AX115" s="35"/>
      <c r="AY115" s="101"/>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15"/>
      <c r="DB115" s="115"/>
      <c r="DC115" s="115"/>
      <c r="DD115" s="115"/>
      <c r="DE115" s="115"/>
      <c r="DF115" s="115"/>
    </row>
    <row r="116" spans="1:110" ht="12.75">
      <c r="A116" s="54"/>
      <c r="B116" s="32"/>
      <c r="C116" s="33"/>
      <c r="D116" s="4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9"/>
      <c r="AH116" s="199"/>
      <c r="AI116" s="199"/>
      <c r="AJ116" s="199"/>
      <c r="AK116" s="199"/>
      <c r="AL116" s="199"/>
      <c r="AM116" s="199"/>
      <c r="AN116" s="199"/>
      <c r="AO116" s="193"/>
      <c r="AP116" s="193"/>
      <c r="AQ116" s="193"/>
      <c r="AR116" s="193"/>
      <c r="AS116" s="193"/>
      <c r="AT116" s="193"/>
      <c r="AU116" s="193"/>
      <c r="AV116" s="193"/>
      <c r="AW116" s="193"/>
      <c r="AX116" s="35"/>
      <c r="AY116" s="101"/>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15"/>
      <c r="DB116" s="115"/>
      <c r="DC116" s="115"/>
      <c r="DD116" s="115"/>
      <c r="DE116" s="115"/>
      <c r="DF116" s="115"/>
    </row>
    <row r="117" spans="1:110" ht="12.75">
      <c r="A117" s="54"/>
      <c r="B117" s="32"/>
      <c r="C117" s="33"/>
      <c r="D117" s="4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9"/>
      <c r="AH117" s="199"/>
      <c r="AI117" s="199"/>
      <c r="AJ117" s="199"/>
      <c r="AK117" s="199"/>
      <c r="AL117" s="199"/>
      <c r="AM117" s="199"/>
      <c r="AN117" s="199"/>
      <c r="AO117" s="193"/>
      <c r="AP117" s="193"/>
      <c r="AQ117" s="193"/>
      <c r="AR117" s="193"/>
      <c r="AS117" s="193"/>
      <c r="AT117" s="193"/>
      <c r="AU117" s="193"/>
      <c r="AV117" s="193"/>
      <c r="AW117" s="193"/>
      <c r="AX117" s="35"/>
      <c r="AY117" s="101"/>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15"/>
      <c r="DB117" s="115"/>
      <c r="DC117" s="115"/>
      <c r="DD117" s="115"/>
      <c r="DE117" s="115"/>
      <c r="DF117" s="115"/>
    </row>
    <row r="118" spans="1:110" ht="12.75">
      <c r="A118" s="54"/>
      <c r="B118" s="32"/>
      <c r="C118" s="33"/>
      <c r="D118" s="4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9"/>
      <c r="AH118" s="199"/>
      <c r="AI118" s="199"/>
      <c r="AJ118" s="199"/>
      <c r="AK118" s="199"/>
      <c r="AL118" s="199"/>
      <c r="AM118" s="199"/>
      <c r="AN118" s="199"/>
      <c r="AO118" s="193"/>
      <c r="AP118" s="193"/>
      <c r="AQ118" s="193"/>
      <c r="AR118" s="193"/>
      <c r="AS118" s="193"/>
      <c r="AT118" s="193"/>
      <c r="AU118" s="193"/>
      <c r="AV118" s="193"/>
      <c r="AW118" s="193"/>
      <c r="AX118" s="35"/>
      <c r="AY118" s="101"/>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15"/>
      <c r="DB118" s="115"/>
      <c r="DC118" s="115"/>
      <c r="DD118" s="115"/>
      <c r="DE118" s="115"/>
      <c r="DF118" s="115"/>
    </row>
    <row r="119" spans="1:110" ht="12.75">
      <c r="A119" s="54"/>
      <c r="B119" s="32"/>
      <c r="C119" s="33"/>
      <c r="D119" s="3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9"/>
      <c r="AH119" s="199"/>
      <c r="AI119" s="199"/>
      <c r="AJ119" s="199"/>
      <c r="AK119" s="199"/>
      <c r="AL119" s="199"/>
      <c r="AM119" s="199"/>
      <c r="AN119" s="199"/>
      <c r="AO119" s="193"/>
      <c r="AP119" s="193"/>
      <c r="AQ119" s="193"/>
      <c r="AR119" s="193"/>
      <c r="AS119" s="193"/>
      <c r="AT119" s="193"/>
      <c r="AU119" s="193"/>
      <c r="AV119" s="193"/>
      <c r="AW119" s="193"/>
      <c r="AX119" s="35"/>
      <c r="AY119" s="101"/>
      <c r="AZ119" s="103"/>
      <c r="BA119" s="103"/>
      <c r="BB119" s="117" t="s">
        <v>89</v>
      </c>
      <c r="BC119" s="117" t="s">
        <v>90</v>
      </c>
      <c r="BD119" s="103"/>
      <c r="BE119" s="117" t="s">
        <v>90</v>
      </c>
      <c r="BF119" s="117" t="s">
        <v>91</v>
      </c>
      <c r="BG119" s="118" t="s">
        <v>89</v>
      </c>
      <c r="BH119" s="117">
        <v>1</v>
      </c>
      <c r="BI119" s="118">
        <v>2</v>
      </c>
      <c r="BJ119" s="118">
        <v>3</v>
      </c>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15"/>
      <c r="DB119" s="115"/>
      <c r="DC119" s="115"/>
      <c r="DD119" s="115"/>
      <c r="DE119" s="115"/>
      <c r="DF119" s="115"/>
    </row>
    <row r="120" spans="1:110" ht="12.75">
      <c r="A120" s="54"/>
      <c r="B120" s="32"/>
      <c r="C120" s="178">
        <v>1</v>
      </c>
      <c r="D120" s="178"/>
      <c r="E120" s="194"/>
      <c r="F120" s="194"/>
      <c r="G120" s="194"/>
      <c r="H120" s="194"/>
      <c r="I120" s="194"/>
      <c r="J120" s="194"/>
      <c r="K120" s="194"/>
      <c r="L120" s="194"/>
      <c r="M120" s="194"/>
      <c r="N120" s="194"/>
      <c r="O120" s="194"/>
      <c r="P120" s="194"/>
      <c r="Q120" s="194"/>
      <c r="R120" s="194"/>
      <c r="S120" s="194"/>
      <c r="T120" s="207"/>
      <c r="U120" s="207"/>
      <c r="V120" s="207"/>
      <c r="W120" s="207"/>
      <c r="X120" s="207"/>
      <c r="Y120" s="207"/>
      <c r="Z120" s="207"/>
      <c r="AA120" s="207"/>
      <c r="AB120" s="207"/>
      <c r="AC120" s="213"/>
      <c r="AD120" s="213"/>
      <c r="AE120" s="213"/>
      <c r="AF120" s="213"/>
      <c r="AG120" s="180">
        <f aca="true" t="shared" si="0" ref="AG120:AG151">IF(AC120="","",AC120*IsverenHissesi)</f>
      </c>
      <c r="AH120" s="180"/>
      <c r="AI120" s="180"/>
      <c r="AJ120" s="180"/>
      <c r="AK120" s="187">
        <f aca="true" t="shared" si="1" ref="AK120:AK151">IF(BA120,SUM(AC120:AG120),"")</f>
      </c>
      <c r="AL120" s="187"/>
      <c r="AM120" s="187"/>
      <c r="AN120" s="187"/>
      <c r="AO120" s="212"/>
      <c r="AP120" s="212"/>
      <c r="AQ120" s="212"/>
      <c r="AR120" s="212"/>
      <c r="AS120" s="186">
        <f aca="true" t="shared" si="2" ref="AS120:AS151">IF(BA120,AK120*AO120,AC120*AO120)</f>
        <v>0</v>
      </c>
      <c r="AT120" s="186"/>
      <c r="AU120" s="186"/>
      <c r="AV120" s="186"/>
      <c r="AW120" s="186"/>
      <c r="AX120" s="35"/>
      <c r="AY120" s="101"/>
      <c r="AZ120" s="103"/>
      <c r="BA120" s="103" t="b">
        <f aca="true" t="shared" si="3" ref="BA120:BA151">J120="Sözleşmeli"</f>
        <v>0</v>
      </c>
      <c r="BB120" s="103">
        <f aca="true" t="shared" si="4" ref="BB120:BB151">IF(J120="",0,IF(BA120,3,IF(J120="Akademik",1,2)))</f>
        <v>0</v>
      </c>
      <c r="BC120" s="119">
        <f aca="true" t="shared" si="5" ref="BC120:BC151">AS120</f>
        <v>0</v>
      </c>
      <c r="BD120" s="120" t="s">
        <v>86</v>
      </c>
      <c r="BE120" s="105">
        <f>DSUM(VT_Personel,"t",BG119:BG120)</f>
        <v>0</v>
      </c>
      <c r="BF120" s="105">
        <f>COUNTIF(J120:N279,"Akademik")</f>
        <v>0</v>
      </c>
      <c r="BG120" s="120">
        <v>1</v>
      </c>
      <c r="BH120" s="105">
        <f>IF($BB120=1,1,0)</f>
        <v>0</v>
      </c>
      <c r="BI120" s="105">
        <f>IF($BB120=2,1,0)</f>
        <v>0</v>
      </c>
      <c r="BJ120" s="105">
        <f>IF($BB120=3,1,0)</f>
        <v>0</v>
      </c>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15"/>
      <c r="DB120" s="115"/>
      <c r="DC120" s="115"/>
      <c r="DD120" s="115"/>
      <c r="DE120" s="115"/>
      <c r="DF120" s="115"/>
    </row>
    <row r="121" spans="1:110" ht="12.75">
      <c r="A121" s="54"/>
      <c r="B121" s="32"/>
      <c r="C121" s="178">
        <v>2</v>
      </c>
      <c r="D121" s="178"/>
      <c r="E121" s="192"/>
      <c r="F121" s="192"/>
      <c r="G121" s="192"/>
      <c r="H121" s="192"/>
      <c r="I121" s="192"/>
      <c r="J121" s="192"/>
      <c r="K121" s="192"/>
      <c r="L121" s="192"/>
      <c r="M121" s="192"/>
      <c r="N121" s="192"/>
      <c r="O121" s="192"/>
      <c r="P121" s="192"/>
      <c r="Q121" s="192"/>
      <c r="R121" s="192"/>
      <c r="S121" s="192"/>
      <c r="T121" s="203"/>
      <c r="U121" s="203"/>
      <c r="V121" s="203"/>
      <c r="W121" s="203"/>
      <c r="X121" s="203"/>
      <c r="Y121" s="203"/>
      <c r="Z121" s="203"/>
      <c r="AA121" s="203"/>
      <c r="AB121" s="203"/>
      <c r="AC121" s="198"/>
      <c r="AD121" s="198"/>
      <c r="AE121" s="198"/>
      <c r="AF121" s="198"/>
      <c r="AG121" s="180">
        <f t="shared" si="0"/>
      </c>
      <c r="AH121" s="180"/>
      <c r="AI121" s="180"/>
      <c r="AJ121" s="180"/>
      <c r="AK121" s="187">
        <f t="shared" si="1"/>
      </c>
      <c r="AL121" s="187"/>
      <c r="AM121" s="187"/>
      <c r="AN121" s="187"/>
      <c r="AO121" s="188"/>
      <c r="AP121" s="188"/>
      <c r="AQ121" s="188"/>
      <c r="AR121" s="188"/>
      <c r="AS121" s="186">
        <f t="shared" si="2"/>
        <v>0</v>
      </c>
      <c r="AT121" s="186"/>
      <c r="AU121" s="186"/>
      <c r="AV121" s="186"/>
      <c r="AW121" s="186"/>
      <c r="AX121" s="35"/>
      <c r="AY121" s="101"/>
      <c r="AZ121" s="103"/>
      <c r="BA121" s="103" t="b">
        <f t="shared" si="3"/>
        <v>0</v>
      </c>
      <c r="BB121" s="103">
        <f t="shared" si="4"/>
        <v>0</v>
      </c>
      <c r="BC121" s="119">
        <f t="shared" si="5"/>
        <v>0</v>
      </c>
      <c r="BD121" s="105" t="s">
        <v>87</v>
      </c>
      <c r="BE121" s="105">
        <f>DSUM(VT_Personel,"t",BG119:BG121)-BE120</f>
        <v>0</v>
      </c>
      <c r="BF121" s="105">
        <f>COUNTIF(J120:N279,"İdari")</f>
        <v>0</v>
      </c>
      <c r="BG121" s="105">
        <v>2</v>
      </c>
      <c r="BH121" s="105">
        <f>IF($BB121=1,BH120+1,0)</f>
        <v>0</v>
      </c>
      <c r="BI121" s="105">
        <f>IF($BB121=2,BI120+1,0)</f>
        <v>0</v>
      </c>
      <c r="BJ121" s="105">
        <f>IF($BB121=3,BJ120+1,0)</f>
        <v>0</v>
      </c>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15"/>
      <c r="DB121" s="115"/>
      <c r="DC121" s="115"/>
      <c r="DD121" s="115"/>
      <c r="DE121" s="115"/>
      <c r="DF121" s="115"/>
    </row>
    <row r="122" spans="1:110" ht="12.75">
      <c r="A122" s="54"/>
      <c r="B122" s="32"/>
      <c r="C122" s="178">
        <v>3</v>
      </c>
      <c r="D122" s="178"/>
      <c r="E122" s="192"/>
      <c r="F122" s="192"/>
      <c r="G122" s="192"/>
      <c r="H122" s="192"/>
      <c r="I122" s="192"/>
      <c r="J122" s="192"/>
      <c r="K122" s="192"/>
      <c r="L122" s="192"/>
      <c r="M122" s="192"/>
      <c r="N122" s="192"/>
      <c r="O122" s="192"/>
      <c r="P122" s="192"/>
      <c r="Q122" s="192"/>
      <c r="R122" s="192"/>
      <c r="S122" s="192"/>
      <c r="T122" s="203"/>
      <c r="U122" s="203"/>
      <c r="V122" s="203"/>
      <c r="W122" s="203"/>
      <c r="X122" s="203"/>
      <c r="Y122" s="203"/>
      <c r="Z122" s="203"/>
      <c r="AA122" s="203"/>
      <c r="AB122" s="203"/>
      <c r="AC122" s="198"/>
      <c r="AD122" s="198"/>
      <c r="AE122" s="198"/>
      <c r="AF122" s="198"/>
      <c r="AG122" s="180">
        <f t="shared" si="0"/>
      </c>
      <c r="AH122" s="180"/>
      <c r="AI122" s="180"/>
      <c r="AJ122" s="180"/>
      <c r="AK122" s="187">
        <f t="shared" si="1"/>
      </c>
      <c r="AL122" s="187"/>
      <c r="AM122" s="187"/>
      <c r="AN122" s="187"/>
      <c r="AO122" s="188"/>
      <c r="AP122" s="188"/>
      <c r="AQ122" s="188"/>
      <c r="AR122" s="188"/>
      <c r="AS122" s="186">
        <f t="shared" si="2"/>
        <v>0</v>
      </c>
      <c r="AT122" s="186"/>
      <c r="AU122" s="186"/>
      <c r="AV122" s="186"/>
      <c r="AW122" s="186"/>
      <c r="AX122" s="35"/>
      <c r="AY122" s="101"/>
      <c r="AZ122" s="103"/>
      <c r="BA122" s="103" t="b">
        <f t="shared" si="3"/>
        <v>0</v>
      </c>
      <c r="BB122" s="103">
        <f t="shared" si="4"/>
        <v>0</v>
      </c>
      <c r="BC122" s="119">
        <f t="shared" si="5"/>
        <v>0</v>
      </c>
      <c r="BD122" s="105" t="s">
        <v>88</v>
      </c>
      <c r="BE122" s="105">
        <f>DSUM(VT_Personel,"t",BG119:BG122)-BE121-BE120</f>
        <v>0</v>
      </c>
      <c r="BF122" s="105">
        <f>COUNTIF(J120:N279,"Sözleşmeli")</f>
        <v>0</v>
      </c>
      <c r="BG122" s="105">
        <v>3</v>
      </c>
      <c r="BH122" s="105">
        <f>IF($BB122=1,MAX(BH$120:BH121)+1,0)</f>
        <v>0</v>
      </c>
      <c r="BI122" s="105">
        <f>IF($BB122=2,MAX(BI$120:BI121)+1,0)</f>
        <v>0</v>
      </c>
      <c r="BJ122" s="105">
        <f>IF($BB122=3,MAX(BJ$120:BJ121)+1,0)</f>
        <v>0</v>
      </c>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15"/>
      <c r="DB122" s="115"/>
      <c r="DC122" s="115"/>
      <c r="DD122" s="115"/>
      <c r="DE122" s="115"/>
      <c r="DF122" s="115"/>
    </row>
    <row r="123" spans="1:110" ht="12.75">
      <c r="A123" s="54"/>
      <c r="B123" s="32"/>
      <c r="C123" s="178">
        <v>4</v>
      </c>
      <c r="D123" s="178"/>
      <c r="E123" s="192"/>
      <c r="F123" s="192"/>
      <c r="G123" s="192"/>
      <c r="H123" s="192"/>
      <c r="I123" s="192"/>
      <c r="J123" s="192"/>
      <c r="K123" s="192"/>
      <c r="L123" s="192"/>
      <c r="M123" s="192"/>
      <c r="N123" s="192"/>
      <c r="O123" s="192"/>
      <c r="P123" s="192"/>
      <c r="Q123" s="192"/>
      <c r="R123" s="192"/>
      <c r="S123" s="192"/>
      <c r="T123" s="203"/>
      <c r="U123" s="203"/>
      <c r="V123" s="203"/>
      <c r="W123" s="203"/>
      <c r="X123" s="203"/>
      <c r="Y123" s="203"/>
      <c r="Z123" s="203"/>
      <c r="AA123" s="203"/>
      <c r="AB123" s="203"/>
      <c r="AC123" s="198"/>
      <c r="AD123" s="198"/>
      <c r="AE123" s="198"/>
      <c r="AF123" s="198"/>
      <c r="AG123" s="180">
        <f t="shared" si="0"/>
      </c>
      <c r="AH123" s="180"/>
      <c r="AI123" s="180"/>
      <c r="AJ123" s="180"/>
      <c r="AK123" s="187">
        <f t="shared" si="1"/>
      </c>
      <c r="AL123" s="187"/>
      <c r="AM123" s="187"/>
      <c r="AN123" s="187"/>
      <c r="AO123" s="188"/>
      <c r="AP123" s="188"/>
      <c r="AQ123" s="188"/>
      <c r="AR123" s="188"/>
      <c r="AS123" s="186">
        <f t="shared" si="2"/>
        <v>0</v>
      </c>
      <c r="AT123" s="186"/>
      <c r="AU123" s="186"/>
      <c r="AV123" s="186"/>
      <c r="AW123" s="186"/>
      <c r="AX123" s="35"/>
      <c r="AY123" s="101"/>
      <c r="AZ123" s="103"/>
      <c r="BA123" s="103" t="b">
        <f t="shared" si="3"/>
        <v>0</v>
      </c>
      <c r="BB123" s="103">
        <f t="shared" si="4"/>
        <v>0</v>
      </c>
      <c r="BC123" s="119">
        <f t="shared" si="5"/>
        <v>0</v>
      </c>
      <c r="BH123" s="105">
        <f>IF($BB123=1,MAX(BH$120:BH122)+1,0)</f>
        <v>0</v>
      </c>
      <c r="BI123" s="105">
        <f>IF($BB123=2,MAX(BI$120:BI122)+1,0)</f>
        <v>0</v>
      </c>
      <c r="BJ123" s="105">
        <f>IF($BB123=3,MAX(BJ$120:BJ122)+1,0)</f>
        <v>0</v>
      </c>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15"/>
      <c r="DB123" s="115"/>
      <c r="DC123" s="115"/>
      <c r="DD123" s="115"/>
      <c r="DE123" s="115"/>
      <c r="DF123" s="115"/>
    </row>
    <row r="124" spans="1:110" ht="12.75">
      <c r="A124" s="54"/>
      <c r="B124" s="32"/>
      <c r="C124" s="178">
        <v>5</v>
      </c>
      <c r="D124" s="178"/>
      <c r="E124" s="192"/>
      <c r="F124" s="192"/>
      <c r="G124" s="192"/>
      <c r="H124" s="192"/>
      <c r="I124" s="192"/>
      <c r="J124" s="192"/>
      <c r="K124" s="192"/>
      <c r="L124" s="192"/>
      <c r="M124" s="192"/>
      <c r="N124" s="192"/>
      <c r="O124" s="161"/>
      <c r="P124" s="161"/>
      <c r="Q124" s="161"/>
      <c r="R124" s="161"/>
      <c r="S124" s="161"/>
      <c r="T124" s="189"/>
      <c r="U124" s="190"/>
      <c r="V124" s="190"/>
      <c r="W124" s="190"/>
      <c r="X124" s="190"/>
      <c r="Y124" s="190"/>
      <c r="Z124" s="190"/>
      <c r="AA124" s="190"/>
      <c r="AB124" s="191"/>
      <c r="AC124" s="198"/>
      <c r="AD124" s="198"/>
      <c r="AE124" s="198"/>
      <c r="AF124" s="198"/>
      <c r="AG124" s="180">
        <f t="shared" si="0"/>
      </c>
      <c r="AH124" s="180"/>
      <c r="AI124" s="180"/>
      <c r="AJ124" s="180"/>
      <c r="AK124" s="187">
        <f t="shared" si="1"/>
      </c>
      <c r="AL124" s="187"/>
      <c r="AM124" s="187"/>
      <c r="AN124" s="187"/>
      <c r="AO124" s="188"/>
      <c r="AP124" s="188"/>
      <c r="AQ124" s="188"/>
      <c r="AR124" s="188"/>
      <c r="AS124" s="186">
        <f t="shared" si="2"/>
        <v>0</v>
      </c>
      <c r="AT124" s="186"/>
      <c r="AU124" s="186"/>
      <c r="AV124" s="186"/>
      <c r="AW124" s="186"/>
      <c r="AX124" s="35"/>
      <c r="AY124" s="101"/>
      <c r="AZ124" s="103"/>
      <c r="BA124" s="103" t="b">
        <f t="shared" si="3"/>
        <v>0</v>
      </c>
      <c r="BB124" s="103">
        <f t="shared" si="4"/>
        <v>0</v>
      </c>
      <c r="BC124" s="119">
        <f t="shared" si="5"/>
        <v>0</v>
      </c>
      <c r="BH124" s="105">
        <f>IF($BB124=1,MAX(BH$120:BH123)+1,0)</f>
        <v>0</v>
      </c>
      <c r="BI124" s="105">
        <f>IF($BB124=2,MAX(BI$120:BI123)+1,0)</f>
        <v>0</v>
      </c>
      <c r="BJ124" s="105">
        <f>IF($BB124=3,MAX(BJ$120:BJ123)+1,0)</f>
        <v>0</v>
      </c>
      <c r="BK124" s="103"/>
      <c r="BL124" s="103"/>
      <c r="BM124" s="103"/>
      <c r="BN124" s="103"/>
      <c r="BO124" s="103"/>
      <c r="BP124" s="103"/>
      <c r="BQ124" s="103"/>
      <c r="BR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15"/>
      <c r="DB124" s="115"/>
      <c r="DC124" s="115"/>
      <c r="DD124" s="115"/>
      <c r="DE124" s="115"/>
      <c r="DF124" s="115"/>
    </row>
    <row r="125" spans="1:105" ht="12.75" customHeight="1">
      <c r="A125" s="54"/>
      <c r="B125" s="32"/>
      <c r="C125" s="178">
        <v>6</v>
      </c>
      <c r="D125" s="178"/>
      <c r="E125" s="161"/>
      <c r="F125" s="161"/>
      <c r="G125" s="161"/>
      <c r="H125" s="161"/>
      <c r="I125" s="161"/>
      <c r="J125" s="161"/>
      <c r="K125" s="161"/>
      <c r="L125" s="161"/>
      <c r="M125" s="161"/>
      <c r="N125" s="161"/>
      <c r="O125" s="161"/>
      <c r="P125" s="161"/>
      <c r="Q125" s="161"/>
      <c r="R125" s="161"/>
      <c r="S125" s="161"/>
      <c r="T125" s="175"/>
      <c r="U125" s="176"/>
      <c r="V125" s="176"/>
      <c r="W125" s="176"/>
      <c r="X125" s="176"/>
      <c r="Y125" s="176"/>
      <c r="Z125" s="176"/>
      <c r="AA125" s="176"/>
      <c r="AB125" s="177"/>
      <c r="AC125" s="179"/>
      <c r="AD125" s="179"/>
      <c r="AE125" s="179"/>
      <c r="AF125" s="179"/>
      <c r="AG125" s="180">
        <f t="shared" si="0"/>
      </c>
      <c r="AH125" s="180"/>
      <c r="AI125" s="180"/>
      <c r="AJ125" s="180"/>
      <c r="AK125" s="187">
        <f t="shared" si="1"/>
      </c>
      <c r="AL125" s="187"/>
      <c r="AM125" s="187"/>
      <c r="AN125" s="187"/>
      <c r="AO125" s="185"/>
      <c r="AP125" s="185"/>
      <c r="AQ125" s="185"/>
      <c r="AR125" s="185"/>
      <c r="AS125" s="186">
        <f t="shared" si="2"/>
        <v>0</v>
      </c>
      <c r="AT125" s="186"/>
      <c r="AU125" s="186"/>
      <c r="AV125" s="186"/>
      <c r="AW125" s="186"/>
      <c r="AX125" s="35"/>
      <c r="AY125" s="101"/>
      <c r="AZ125" s="103"/>
      <c r="BA125" s="103" t="b">
        <f t="shared" si="3"/>
        <v>0</v>
      </c>
      <c r="BB125" s="103">
        <f t="shared" si="4"/>
        <v>0</v>
      </c>
      <c r="BC125" s="119">
        <f t="shared" si="5"/>
        <v>0</v>
      </c>
      <c r="BH125" s="105">
        <f>IF($BB125=1,MAX(BH$120:BH124)+1,0)</f>
        <v>0</v>
      </c>
      <c r="BI125" s="105">
        <f>IF($BB125=2,MAX(BI$120:BI124)+1,0)</f>
        <v>0</v>
      </c>
      <c r="BJ125" s="105">
        <f>IF($BB125=3,MAX(BJ$120:BJ124)+1,0)</f>
        <v>0</v>
      </c>
      <c r="BK125" s="103"/>
      <c r="BL125" s="103"/>
      <c r="BM125" s="103"/>
      <c r="BN125" s="103"/>
      <c r="BO125" s="103"/>
      <c r="BP125" s="103"/>
      <c r="BQ125" s="103"/>
      <c r="BR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15"/>
    </row>
    <row r="126" spans="1:105" ht="12.75">
      <c r="A126" s="54"/>
      <c r="B126" s="32"/>
      <c r="C126" s="178">
        <v>7</v>
      </c>
      <c r="D126" s="178"/>
      <c r="E126" s="161"/>
      <c r="F126" s="161"/>
      <c r="G126" s="161"/>
      <c r="H126" s="161"/>
      <c r="I126" s="161"/>
      <c r="J126" s="161"/>
      <c r="K126" s="161"/>
      <c r="L126" s="161"/>
      <c r="M126" s="161"/>
      <c r="N126" s="161"/>
      <c r="O126" s="161"/>
      <c r="P126" s="161"/>
      <c r="Q126" s="161"/>
      <c r="R126" s="161"/>
      <c r="S126" s="161"/>
      <c r="T126" s="175"/>
      <c r="U126" s="176"/>
      <c r="V126" s="176"/>
      <c r="W126" s="176"/>
      <c r="X126" s="176"/>
      <c r="Y126" s="176"/>
      <c r="Z126" s="176"/>
      <c r="AA126" s="176"/>
      <c r="AB126" s="177"/>
      <c r="AC126" s="179"/>
      <c r="AD126" s="179"/>
      <c r="AE126" s="179"/>
      <c r="AF126" s="179"/>
      <c r="AG126" s="180">
        <f t="shared" si="0"/>
      </c>
      <c r="AH126" s="180"/>
      <c r="AI126" s="180"/>
      <c r="AJ126" s="180"/>
      <c r="AK126" s="187">
        <f t="shared" si="1"/>
      </c>
      <c r="AL126" s="187"/>
      <c r="AM126" s="187"/>
      <c r="AN126" s="187"/>
      <c r="AO126" s="185"/>
      <c r="AP126" s="185"/>
      <c r="AQ126" s="185"/>
      <c r="AR126" s="185"/>
      <c r="AS126" s="186">
        <f t="shared" si="2"/>
        <v>0</v>
      </c>
      <c r="AT126" s="186"/>
      <c r="AU126" s="186"/>
      <c r="AV126" s="186"/>
      <c r="AW126" s="186"/>
      <c r="AX126" s="35"/>
      <c r="AY126" s="101"/>
      <c r="AZ126" s="103"/>
      <c r="BA126" s="103" t="b">
        <f t="shared" si="3"/>
        <v>0</v>
      </c>
      <c r="BB126" s="103">
        <f t="shared" si="4"/>
        <v>0</v>
      </c>
      <c r="BC126" s="119">
        <f t="shared" si="5"/>
        <v>0</v>
      </c>
      <c r="BH126" s="105">
        <f>IF($BB126=1,MAX(BH$120:BH125)+1,0)</f>
        <v>0</v>
      </c>
      <c r="BI126" s="105">
        <f>IF($BB126=2,MAX(BI$120:BI125)+1,0)</f>
        <v>0</v>
      </c>
      <c r="BJ126" s="105">
        <f>IF($BB126=3,MAX(BJ$120:BJ125)+1,0)</f>
        <v>0</v>
      </c>
      <c r="BK126" s="103"/>
      <c r="BL126" s="103"/>
      <c r="BM126" s="103"/>
      <c r="BN126" s="103"/>
      <c r="BO126" s="103"/>
      <c r="BP126" s="103"/>
      <c r="BQ126" s="103"/>
      <c r="BR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15"/>
    </row>
    <row r="127" spans="1:105" ht="12.75" customHeight="1">
      <c r="A127" s="54"/>
      <c r="B127" s="32"/>
      <c r="C127" s="178">
        <v>8</v>
      </c>
      <c r="D127" s="178"/>
      <c r="E127" s="161"/>
      <c r="F127" s="161"/>
      <c r="G127" s="161"/>
      <c r="H127" s="161"/>
      <c r="I127" s="161"/>
      <c r="J127" s="161"/>
      <c r="K127" s="161"/>
      <c r="L127" s="161"/>
      <c r="M127" s="161"/>
      <c r="N127" s="161"/>
      <c r="O127" s="161"/>
      <c r="P127" s="161"/>
      <c r="Q127" s="161"/>
      <c r="R127" s="161"/>
      <c r="S127" s="161"/>
      <c r="T127" s="175"/>
      <c r="U127" s="176"/>
      <c r="V127" s="176"/>
      <c r="W127" s="176"/>
      <c r="X127" s="176"/>
      <c r="Y127" s="176"/>
      <c r="Z127" s="176"/>
      <c r="AA127" s="176"/>
      <c r="AB127" s="177"/>
      <c r="AC127" s="179"/>
      <c r="AD127" s="179"/>
      <c r="AE127" s="179"/>
      <c r="AF127" s="179"/>
      <c r="AG127" s="180">
        <f t="shared" si="0"/>
      </c>
      <c r="AH127" s="180"/>
      <c r="AI127" s="180"/>
      <c r="AJ127" s="180"/>
      <c r="AK127" s="187">
        <f t="shared" si="1"/>
      </c>
      <c r="AL127" s="187"/>
      <c r="AM127" s="187"/>
      <c r="AN127" s="187"/>
      <c r="AO127" s="185"/>
      <c r="AP127" s="185"/>
      <c r="AQ127" s="185"/>
      <c r="AR127" s="185"/>
      <c r="AS127" s="186">
        <f t="shared" si="2"/>
        <v>0</v>
      </c>
      <c r="AT127" s="186"/>
      <c r="AU127" s="186"/>
      <c r="AV127" s="186"/>
      <c r="AW127" s="186"/>
      <c r="AX127" s="35"/>
      <c r="AY127" s="101"/>
      <c r="AZ127" s="103"/>
      <c r="BA127" s="103" t="b">
        <f t="shared" si="3"/>
        <v>0</v>
      </c>
      <c r="BB127" s="103">
        <f t="shared" si="4"/>
        <v>0</v>
      </c>
      <c r="BC127" s="119">
        <f t="shared" si="5"/>
        <v>0</v>
      </c>
      <c r="BH127" s="105">
        <f>IF($BB127=1,MAX(BH$120:BH126)+1,0)</f>
        <v>0</v>
      </c>
      <c r="BI127" s="105">
        <f>IF($BB127=2,MAX(BI$120:BI126)+1,0)</f>
        <v>0</v>
      </c>
      <c r="BJ127" s="105">
        <f>IF($BB127=3,MAX(BJ$120:BJ126)+1,0)</f>
        <v>0</v>
      </c>
      <c r="BK127" s="103"/>
      <c r="BL127" s="103"/>
      <c r="BM127" s="103"/>
      <c r="BN127" s="103"/>
      <c r="BO127" s="103"/>
      <c r="BP127" s="103"/>
      <c r="BQ127" s="103"/>
      <c r="BR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15"/>
    </row>
    <row r="128" spans="1:105" ht="12.75">
      <c r="A128" s="54"/>
      <c r="B128" s="32"/>
      <c r="C128" s="178">
        <v>9</v>
      </c>
      <c r="D128" s="178"/>
      <c r="E128" s="161"/>
      <c r="F128" s="161"/>
      <c r="G128" s="161"/>
      <c r="H128" s="161"/>
      <c r="I128" s="161"/>
      <c r="J128" s="161"/>
      <c r="K128" s="161"/>
      <c r="L128" s="161"/>
      <c r="M128" s="161"/>
      <c r="N128" s="161"/>
      <c r="O128" s="161"/>
      <c r="P128" s="161"/>
      <c r="Q128" s="161"/>
      <c r="R128" s="161"/>
      <c r="S128" s="161"/>
      <c r="T128" s="175"/>
      <c r="U128" s="176"/>
      <c r="V128" s="176"/>
      <c r="W128" s="176"/>
      <c r="X128" s="176"/>
      <c r="Y128" s="176"/>
      <c r="Z128" s="176"/>
      <c r="AA128" s="176"/>
      <c r="AB128" s="177"/>
      <c r="AC128" s="179"/>
      <c r="AD128" s="179"/>
      <c r="AE128" s="179"/>
      <c r="AF128" s="179"/>
      <c r="AG128" s="180">
        <f t="shared" si="0"/>
      </c>
      <c r="AH128" s="180"/>
      <c r="AI128" s="180"/>
      <c r="AJ128" s="180"/>
      <c r="AK128" s="187">
        <f t="shared" si="1"/>
      </c>
      <c r="AL128" s="187"/>
      <c r="AM128" s="187"/>
      <c r="AN128" s="187"/>
      <c r="AO128" s="185"/>
      <c r="AP128" s="185"/>
      <c r="AQ128" s="185"/>
      <c r="AR128" s="185"/>
      <c r="AS128" s="186">
        <f t="shared" si="2"/>
        <v>0</v>
      </c>
      <c r="AT128" s="186"/>
      <c r="AU128" s="186"/>
      <c r="AV128" s="186"/>
      <c r="AW128" s="186"/>
      <c r="AX128" s="35"/>
      <c r="AY128" s="101"/>
      <c r="AZ128" s="103"/>
      <c r="BA128" s="103" t="b">
        <f t="shared" si="3"/>
        <v>0</v>
      </c>
      <c r="BB128" s="103">
        <f t="shared" si="4"/>
        <v>0</v>
      </c>
      <c r="BC128" s="119">
        <f t="shared" si="5"/>
        <v>0</v>
      </c>
      <c r="BH128" s="105">
        <f>IF($BB128=1,MAX(BH$120:BH127)+1,0)</f>
        <v>0</v>
      </c>
      <c r="BI128" s="105">
        <f>IF($BB128=2,MAX(BI$120:BI127)+1,0)</f>
        <v>0</v>
      </c>
      <c r="BJ128" s="105">
        <f>IF($BB128=3,MAX(BJ$120:BJ127)+1,0)</f>
        <v>0</v>
      </c>
      <c r="BK128" s="103"/>
      <c r="BL128" s="103"/>
      <c r="BM128" s="103"/>
      <c r="BN128" s="103"/>
      <c r="BO128" s="103"/>
      <c r="BP128" s="103"/>
      <c r="BQ128" s="103"/>
      <c r="BR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15"/>
    </row>
    <row r="129" spans="1:105" ht="12.75">
      <c r="A129" s="54"/>
      <c r="B129" s="32"/>
      <c r="C129" s="178">
        <v>10</v>
      </c>
      <c r="D129" s="178"/>
      <c r="E129" s="161"/>
      <c r="F129" s="161"/>
      <c r="G129" s="161"/>
      <c r="H129" s="161"/>
      <c r="I129" s="161"/>
      <c r="J129" s="161"/>
      <c r="K129" s="161"/>
      <c r="L129" s="161"/>
      <c r="M129" s="161"/>
      <c r="N129" s="161"/>
      <c r="O129" s="161"/>
      <c r="P129" s="161"/>
      <c r="Q129" s="161"/>
      <c r="R129" s="161"/>
      <c r="S129" s="161"/>
      <c r="T129" s="175"/>
      <c r="U129" s="176"/>
      <c r="V129" s="176"/>
      <c r="W129" s="176"/>
      <c r="X129" s="176"/>
      <c r="Y129" s="176"/>
      <c r="Z129" s="176"/>
      <c r="AA129" s="176"/>
      <c r="AB129" s="177"/>
      <c r="AC129" s="179"/>
      <c r="AD129" s="179"/>
      <c r="AE129" s="179"/>
      <c r="AF129" s="179"/>
      <c r="AG129" s="180">
        <f t="shared" si="0"/>
      </c>
      <c r="AH129" s="180"/>
      <c r="AI129" s="180"/>
      <c r="AJ129" s="180"/>
      <c r="AK129" s="187">
        <f t="shared" si="1"/>
      </c>
      <c r="AL129" s="187"/>
      <c r="AM129" s="187"/>
      <c r="AN129" s="187"/>
      <c r="AO129" s="185"/>
      <c r="AP129" s="185"/>
      <c r="AQ129" s="185"/>
      <c r="AR129" s="185"/>
      <c r="AS129" s="186">
        <f t="shared" si="2"/>
        <v>0</v>
      </c>
      <c r="AT129" s="186"/>
      <c r="AU129" s="186"/>
      <c r="AV129" s="186"/>
      <c r="AW129" s="186"/>
      <c r="AX129" s="35"/>
      <c r="AY129" s="101"/>
      <c r="AZ129" s="103"/>
      <c r="BA129" s="103" t="b">
        <f t="shared" si="3"/>
        <v>0</v>
      </c>
      <c r="BB129" s="103">
        <f t="shared" si="4"/>
        <v>0</v>
      </c>
      <c r="BC129" s="119">
        <f t="shared" si="5"/>
        <v>0</v>
      </c>
      <c r="BH129" s="105">
        <f>IF($BB129=1,MAX(BH$120:BH128)+1,0)</f>
        <v>0</v>
      </c>
      <c r="BI129" s="105">
        <f>IF($BB129=2,MAX(BI$120:BI128)+1,0)</f>
        <v>0</v>
      </c>
      <c r="BJ129" s="105">
        <f>IF($BB129=3,MAX(BJ$120:BJ128)+1,0)</f>
        <v>0</v>
      </c>
      <c r="BK129" s="103"/>
      <c r="BL129" s="103"/>
      <c r="BM129" s="103"/>
      <c r="BN129" s="103"/>
      <c r="BO129" s="103"/>
      <c r="BP129" s="103"/>
      <c r="BQ129" s="103"/>
      <c r="BR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15"/>
    </row>
    <row r="130" spans="1:105" ht="12.75">
      <c r="A130" s="54"/>
      <c r="B130" s="32"/>
      <c r="C130" s="178">
        <v>11</v>
      </c>
      <c r="D130" s="178"/>
      <c r="E130" s="161"/>
      <c r="F130" s="161"/>
      <c r="G130" s="161"/>
      <c r="H130" s="161"/>
      <c r="I130" s="161"/>
      <c r="J130" s="161"/>
      <c r="K130" s="161"/>
      <c r="L130" s="161"/>
      <c r="M130" s="161"/>
      <c r="N130" s="161"/>
      <c r="O130" s="161"/>
      <c r="P130" s="161"/>
      <c r="Q130" s="161"/>
      <c r="R130" s="161"/>
      <c r="S130" s="161"/>
      <c r="T130" s="175"/>
      <c r="U130" s="176"/>
      <c r="V130" s="176"/>
      <c r="W130" s="176"/>
      <c r="X130" s="176"/>
      <c r="Y130" s="176"/>
      <c r="Z130" s="176"/>
      <c r="AA130" s="176"/>
      <c r="AB130" s="177"/>
      <c r="AC130" s="179"/>
      <c r="AD130" s="179"/>
      <c r="AE130" s="179"/>
      <c r="AF130" s="179"/>
      <c r="AG130" s="180">
        <f t="shared" si="0"/>
      </c>
      <c r="AH130" s="180"/>
      <c r="AI130" s="180"/>
      <c r="AJ130" s="180"/>
      <c r="AK130" s="187">
        <f t="shared" si="1"/>
      </c>
      <c r="AL130" s="187"/>
      <c r="AM130" s="187"/>
      <c r="AN130" s="187"/>
      <c r="AO130" s="185"/>
      <c r="AP130" s="185"/>
      <c r="AQ130" s="185"/>
      <c r="AR130" s="185"/>
      <c r="AS130" s="186">
        <f t="shared" si="2"/>
        <v>0</v>
      </c>
      <c r="AT130" s="186"/>
      <c r="AU130" s="186"/>
      <c r="AV130" s="186"/>
      <c r="AW130" s="186"/>
      <c r="AX130" s="35"/>
      <c r="AY130" s="101"/>
      <c r="AZ130" s="103"/>
      <c r="BA130" s="103" t="b">
        <f t="shared" si="3"/>
        <v>0</v>
      </c>
      <c r="BB130" s="103">
        <f t="shared" si="4"/>
        <v>0</v>
      </c>
      <c r="BC130" s="119">
        <f t="shared" si="5"/>
        <v>0</v>
      </c>
      <c r="BH130" s="105">
        <f>IF($BB130=1,MAX(BH$120:BH129)+1,0)</f>
        <v>0</v>
      </c>
      <c r="BI130" s="105">
        <f>IF($BB130=2,MAX(BI$120:BI129)+1,0)</f>
        <v>0</v>
      </c>
      <c r="BJ130" s="105">
        <f>IF($BB130=3,MAX(BJ$120:BJ129)+1,0)</f>
        <v>0</v>
      </c>
      <c r="BK130" s="103"/>
      <c r="BL130" s="103"/>
      <c r="BM130" s="103"/>
      <c r="BN130" s="103"/>
      <c r="BO130" s="103"/>
      <c r="BP130" s="103"/>
      <c r="BQ130" s="103"/>
      <c r="BR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15"/>
    </row>
    <row r="131" spans="1:105" ht="12.75">
      <c r="A131" s="54"/>
      <c r="B131" s="32"/>
      <c r="C131" s="178">
        <v>12</v>
      </c>
      <c r="D131" s="178"/>
      <c r="E131" s="161"/>
      <c r="F131" s="161"/>
      <c r="G131" s="161"/>
      <c r="H131" s="161"/>
      <c r="I131" s="161"/>
      <c r="J131" s="161"/>
      <c r="K131" s="161"/>
      <c r="L131" s="161"/>
      <c r="M131" s="161"/>
      <c r="N131" s="161"/>
      <c r="O131" s="161"/>
      <c r="P131" s="161"/>
      <c r="Q131" s="161"/>
      <c r="R131" s="161"/>
      <c r="S131" s="161"/>
      <c r="T131" s="175"/>
      <c r="U131" s="176"/>
      <c r="V131" s="176"/>
      <c r="W131" s="176"/>
      <c r="X131" s="176"/>
      <c r="Y131" s="176"/>
      <c r="Z131" s="176"/>
      <c r="AA131" s="176"/>
      <c r="AB131" s="177"/>
      <c r="AC131" s="179"/>
      <c r="AD131" s="179"/>
      <c r="AE131" s="179"/>
      <c r="AF131" s="179"/>
      <c r="AG131" s="180">
        <f t="shared" si="0"/>
      </c>
      <c r="AH131" s="180"/>
      <c r="AI131" s="180"/>
      <c r="AJ131" s="180"/>
      <c r="AK131" s="187">
        <f t="shared" si="1"/>
      </c>
      <c r="AL131" s="187"/>
      <c r="AM131" s="187"/>
      <c r="AN131" s="187"/>
      <c r="AO131" s="185"/>
      <c r="AP131" s="185"/>
      <c r="AQ131" s="185"/>
      <c r="AR131" s="185"/>
      <c r="AS131" s="186">
        <f t="shared" si="2"/>
        <v>0</v>
      </c>
      <c r="AT131" s="186"/>
      <c r="AU131" s="186"/>
      <c r="AV131" s="186"/>
      <c r="AW131" s="186"/>
      <c r="AX131" s="35"/>
      <c r="AY131" s="101"/>
      <c r="AZ131" s="103"/>
      <c r="BA131" s="103" t="b">
        <f t="shared" si="3"/>
        <v>0</v>
      </c>
      <c r="BB131" s="103">
        <f t="shared" si="4"/>
        <v>0</v>
      </c>
      <c r="BC131" s="119">
        <f t="shared" si="5"/>
        <v>0</v>
      </c>
      <c r="BH131" s="105">
        <f>IF($BB131=1,MAX(BH$120:BH130)+1,0)</f>
        <v>0</v>
      </c>
      <c r="BI131" s="105">
        <f>IF($BB131=2,MAX(BI$120:BI130)+1,0)</f>
        <v>0</v>
      </c>
      <c r="BJ131" s="105">
        <f>IF($BB131=3,MAX(BJ$120:BJ130)+1,0)</f>
        <v>0</v>
      </c>
      <c r="BK131" s="103"/>
      <c r="BL131" s="103"/>
      <c r="BM131" s="103"/>
      <c r="BN131" s="103"/>
      <c r="BO131" s="103"/>
      <c r="BP131" s="103"/>
      <c r="BQ131" s="103"/>
      <c r="BR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15"/>
    </row>
    <row r="132" spans="1:105" ht="12.75">
      <c r="A132" s="54"/>
      <c r="B132" s="32"/>
      <c r="C132" s="178">
        <v>13</v>
      </c>
      <c r="D132" s="178"/>
      <c r="E132" s="161"/>
      <c r="F132" s="161"/>
      <c r="G132" s="161"/>
      <c r="H132" s="161"/>
      <c r="I132" s="161"/>
      <c r="J132" s="161"/>
      <c r="K132" s="161"/>
      <c r="L132" s="161"/>
      <c r="M132" s="161"/>
      <c r="N132" s="161"/>
      <c r="O132" s="161"/>
      <c r="P132" s="161"/>
      <c r="Q132" s="161"/>
      <c r="R132" s="161"/>
      <c r="S132" s="161"/>
      <c r="T132" s="92"/>
      <c r="U132" s="93"/>
      <c r="V132" s="93"/>
      <c r="W132" s="93"/>
      <c r="X132" s="93"/>
      <c r="Y132" s="93"/>
      <c r="Z132" s="93"/>
      <c r="AA132" s="93"/>
      <c r="AB132" s="94"/>
      <c r="AC132" s="179"/>
      <c r="AD132" s="179"/>
      <c r="AE132" s="179"/>
      <c r="AF132" s="179"/>
      <c r="AG132" s="180">
        <f t="shared" si="0"/>
      </c>
      <c r="AH132" s="180"/>
      <c r="AI132" s="180"/>
      <c r="AJ132" s="180"/>
      <c r="AK132" s="187">
        <f t="shared" si="1"/>
      </c>
      <c r="AL132" s="187"/>
      <c r="AM132" s="187"/>
      <c r="AN132" s="187"/>
      <c r="AO132" s="185"/>
      <c r="AP132" s="185"/>
      <c r="AQ132" s="185"/>
      <c r="AR132" s="185"/>
      <c r="AS132" s="186">
        <f t="shared" si="2"/>
        <v>0</v>
      </c>
      <c r="AT132" s="186"/>
      <c r="AU132" s="186"/>
      <c r="AV132" s="186"/>
      <c r="AW132" s="186"/>
      <c r="AX132" s="35"/>
      <c r="AY132" s="101"/>
      <c r="AZ132" s="103"/>
      <c r="BA132" s="103" t="b">
        <f t="shared" si="3"/>
        <v>0</v>
      </c>
      <c r="BB132" s="103">
        <f t="shared" si="4"/>
        <v>0</v>
      </c>
      <c r="BC132" s="119">
        <f t="shared" si="5"/>
        <v>0</v>
      </c>
      <c r="BH132" s="105">
        <f>IF($BB132=1,MAX(BH$120:BH131)+1,0)</f>
        <v>0</v>
      </c>
      <c r="BI132" s="105">
        <f>IF($BB132=2,MAX(BI$120:BI131)+1,0)</f>
        <v>0</v>
      </c>
      <c r="BJ132" s="105">
        <f>IF($BB132=3,MAX(BJ$120:BJ131)+1,0)</f>
        <v>0</v>
      </c>
      <c r="BK132" s="103"/>
      <c r="BL132" s="103"/>
      <c r="BM132" s="103"/>
      <c r="BN132" s="103"/>
      <c r="BO132" s="103"/>
      <c r="BP132" s="103"/>
      <c r="BQ132" s="103"/>
      <c r="BR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15"/>
    </row>
    <row r="133" spans="1:105" ht="12.75">
      <c r="A133" s="54"/>
      <c r="B133" s="32"/>
      <c r="C133" s="178">
        <v>14</v>
      </c>
      <c r="D133" s="178"/>
      <c r="E133" s="161"/>
      <c r="F133" s="161"/>
      <c r="G133" s="161"/>
      <c r="H133" s="161"/>
      <c r="I133" s="161"/>
      <c r="J133" s="161"/>
      <c r="K133" s="161"/>
      <c r="L133" s="161"/>
      <c r="M133" s="161"/>
      <c r="N133" s="161"/>
      <c r="O133" s="161"/>
      <c r="P133" s="161"/>
      <c r="Q133" s="161"/>
      <c r="R133" s="161"/>
      <c r="S133" s="161"/>
      <c r="T133" s="92"/>
      <c r="U133" s="93"/>
      <c r="V133" s="93"/>
      <c r="W133" s="93"/>
      <c r="X133" s="93"/>
      <c r="Y133" s="93"/>
      <c r="Z133" s="93"/>
      <c r="AA133" s="93"/>
      <c r="AB133" s="94"/>
      <c r="AC133" s="179"/>
      <c r="AD133" s="179"/>
      <c r="AE133" s="179"/>
      <c r="AF133" s="179"/>
      <c r="AG133" s="180">
        <f t="shared" si="0"/>
      </c>
      <c r="AH133" s="180"/>
      <c r="AI133" s="180"/>
      <c r="AJ133" s="180"/>
      <c r="AK133" s="187">
        <f t="shared" si="1"/>
      </c>
      <c r="AL133" s="187"/>
      <c r="AM133" s="187"/>
      <c r="AN133" s="187"/>
      <c r="AO133" s="185"/>
      <c r="AP133" s="185"/>
      <c r="AQ133" s="185"/>
      <c r="AR133" s="185"/>
      <c r="AS133" s="186">
        <f t="shared" si="2"/>
        <v>0</v>
      </c>
      <c r="AT133" s="186"/>
      <c r="AU133" s="186"/>
      <c r="AV133" s="186"/>
      <c r="AW133" s="186"/>
      <c r="AX133" s="35"/>
      <c r="AY133" s="101"/>
      <c r="AZ133" s="103"/>
      <c r="BA133" s="103" t="b">
        <f t="shared" si="3"/>
        <v>0</v>
      </c>
      <c r="BB133" s="103">
        <f t="shared" si="4"/>
        <v>0</v>
      </c>
      <c r="BC133" s="119">
        <f t="shared" si="5"/>
        <v>0</v>
      </c>
      <c r="BD133" s="103"/>
      <c r="BE133" s="103"/>
      <c r="BF133" s="103"/>
      <c r="BG133" s="103"/>
      <c r="BH133" s="105">
        <f>IF($BB133=1,MAX(BH$120:BH132)+1,0)</f>
        <v>0</v>
      </c>
      <c r="BI133" s="105">
        <f>IF($BB133=2,MAX(BI$120:BI132)+1,0)</f>
        <v>0</v>
      </c>
      <c r="BJ133" s="105">
        <f>IF($BB133=3,MAX(BJ$120:BJ132)+1,0)</f>
        <v>0</v>
      </c>
      <c r="BK133" s="103"/>
      <c r="BL133" s="103"/>
      <c r="BM133" s="103"/>
      <c r="BN133" s="103"/>
      <c r="BO133" s="103"/>
      <c r="BP133" s="103"/>
      <c r="BQ133" s="103"/>
      <c r="BR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15"/>
    </row>
    <row r="134" spans="1:105" ht="12.75">
      <c r="A134" s="54"/>
      <c r="B134" s="32"/>
      <c r="C134" s="178">
        <v>15</v>
      </c>
      <c r="D134" s="178"/>
      <c r="E134" s="161"/>
      <c r="F134" s="161"/>
      <c r="G134" s="161"/>
      <c r="H134" s="161"/>
      <c r="I134" s="161"/>
      <c r="J134" s="161"/>
      <c r="K134" s="161"/>
      <c r="L134" s="161"/>
      <c r="M134" s="161"/>
      <c r="N134" s="161"/>
      <c r="O134" s="161"/>
      <c r="P134" s="161"/>
      <c r="Q134" s="161"/>
      <c r="R134" s="161"/>
      <c r="S134" s="161"/>
      <c r="T134" s="175"/>
      <c r="U134" s="176"/>
      <c r="V134" s="176"/>
      <c r="W134" s="176"/>
      <c r="X134" s="176"/>
      <c r="Y134" s="176"/>
      <c r="Z134" s="176"/>
      <c r="AA134" s="176"/>
      <c r="AB134" s="177"/>
      <c r="AC134" s="179"/>
      <c r="AD134" s="179"/>
      <c r="AE134" s="179"/>
      <c r="AF134" s="179"/>
      <c r="AG134" s="180">
        <f t="shared" si="0"/>
      </c>
      <c r="AH134" s="180"/>
      <c r="AI134" s="180"/>
      <c r="AJ134" s="180"/>
      <c r="AK134" s="187">
        <f t="shared" si="1"/>
      </c>
      <c r="AL134" s="187"/>
      <c r="AM134" s="187"/>
      <c r="AN134" s="187"/>
      <c r="AO134" s="185"/>
      <c r="AP134" s="185"/>
      <c r="AQ134" s="185"/>
      <c r="AR134" s="185"/>
      <c r="AS134" s="186">
        <f t="shared" si="2"/>
        <v>0</v>
      </c>
      <c r="AT134" s="186"/>
      <c r="AU134" s="186"/>
      <c r="AV134" s="186"/>
      <c r="AW134" s="186"/>
      <c r="AX134" s="35"/>
      <c r="AY134" s="101"/>
      <c r="AZ134" s="103"/>
      <c r="BA134" s="103" t="b">
        <f t="shared" si="3"/>
        <v>0</v>
      </c>
      <c r="BB134" s="103">
        <f t="shared" si="4"/>
        <v>0</v>
      </c>
      <c r="BC134" s="119">
        <f t="shared" si="5"/>
        <v>0</v>
      </c>
      <c r="BD134" s="103"/>
      <c r="BE134" s="103"/>
      <c r="BF134" s="103"/>
      <c r="BG134" s="103"/>
      <c r="BH134" s="105">
        <f>IF($BB134=1,MAX(BH$120:BH133)+1,0)</f>
        <v>0</v>
      </c>
      <c r="BI134" s="105">
        <f>IF($BB134=2,MAX(BI$120:BI133)+1,0)</f>
        <v>0</v>
      </c>
      <c r="BJ134" s="105">
        <f>IF($BB134=3,MAX(BJ$120:BJ133)+1,0)</f>
        <v>0</v>
      </c>
      <c r="BK134" s="103"/>
      <c r="BL134" s="103"/>
      <c r="BM134" s="103"/>
      <c r="BN134" s="103"/>
      <c r="BO134" s="103"/>
      <c r="BP134" s="103"/>
      <c r="BQ134" s="103"/>
      <c r="BR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15"/>
    </row>
    <row r="135" spans="1:105" ht="12.75">
      <c r="A135" s="54"/>
      <c r="B135" s="32"/>
      <c r="C135" s="178">
        <v>16</v>
      </c>
      <c r="D135" s="178"/>
      <c r="E135" s="161"/>
      <c r="F135" s="161"/>
      <c r="G135" s="161"/>
      <c r="H135" s="161"/>
      <c r="I135" s="161"/>
      <c r="J135" s="161"/>
      <c r="K135" s="161"/>
      <c r="L135" s="161"/>
      <c r="M135" s="161"/>
      <c r="N135" s="161"/>
      <c r="O135" s="161"/>
      <c r="P135" s="161"/>
      <c r="Q135" s="161"/>
      <c r="R135" s="161"/>
      <c r="S135" s="161"/>
      <c r="T135" s="145"/>
      <c r="U135" s="145"/>
      <c r="V135" s="145"/>
      <c r="W135" s="145"/>
      <c r="X135" s="145"/>
      <c r="Y135" s="145"/>
      <c r="Z135" s="145"/>
      <c r="AA135" s="145"/>
      <c r="AB135" s="145"/>
      <c r="AC135" s="179"/>
      <c r="AD135" s="179"/>
      <c r="AE135" s="179"/>
      <c r="AF135" s="179"/>
      <c r="AG135" s="180">
        <f t="shared" si="0"/>
      </c>
      <c r="AH135" s="180"/>
      <c r="AI135" s="180"/>
      <c r="AJ135" s="180"/>
      <c r="AK135" s="187">
        <f t="shared" si="1"/>
      </c>
      <c r="AL135" s="187"/>
      <c r="AM135" s="187"/>
      <c r="AN135" s="187"/>
      <c r="AO135" s="185"/>
      <c r="AP135" s="185"/>
      <c r="AQ135" s="185"/>
      <c r="AR135" s="185"/>
      <c r="AS135" s="186">
        <f t="shared" si="2"/>
        <v>0</v>
      </c>
      <c r="AT135" s="186"/>
      <c r="AU135" s="186"/>
      <c r="AV135" s="186"/>
      <c r="AW135" s="186"/>
      <c r="AX135" s="35"/>
      <c r="AY135" s="101"/>
      <c r="AZ135" s="103"/>
      <c r="BA135" s="103" t="b">
        <f t="shared" si="3"/>
        <v>0</v>
      </c>
      <c r="BB135" s="103">
        <f t="shared" si="4"/>
        <v>0</v>
      </c>
      <c r="BC135" s="119">
        <f t="shared" si="5"/>
        <v>0</v>
      </c>
      <c r="BD135" s="103"/>
      <c r="BE135" s="103"/>
      <c r="BF135" s="103"/>
      <c r="BG135" s="103"/>
      <c r="BH135" s="105">
        <f>IF($BB135=1,MAX(BH$120:BH134)+1,0)</f>
        <v>0</v>
      </c>
      <c r="BI135" s="105">
        <f>IF($BB135=2,MAX(BI$120:BI134)+1,0)</f>
        <v>0</v>
      </c>
      <c r="BJ135" s="105">
        <f>IF($BB135=3,MAX(BJ$120:BJ134)+1,0)</f>
        <v>0</v>
      </c>
      <c r="BK135" s="103"/>
      <c r="BL135" s="103"/>
      <c r="BM135" s="103"/>
      <c r="BN135" s="103"/>
      <c r="BO135" s="103"/>
      <c r="BP135" s="103"/>
      <c r="BQ135" s="103"/>
      <c r="BR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15"/>
    </row>
    <row r="136" spans="1:105" ht="12.75">
      <c r="A136" s="54"/>
      <c r="B136" s="32"/>
      <c r="C136" s="178">
        <v>17</v>
      </c>
      <c r="D136" s="178"/>
      <c r="E136" s="161"/>
      <c r="F136" s="161"/>
      <c r="G136" s="161"/>
      <c r="H136" s="161"/>
      <c r="I136" s="161"/>
      <c r="J136" s="161"/>
      <c r="K136" s="161"/>
      <c r="L136" s="161"/>
      <c r="M136" s="161"/>
      <c r="N136" s="161"/>
      <c r="O136" s="161"/>
      <c r="P136" s="161"/>
      <c r="Q136" s="161"/>
      <c r="R136" s="161"/>
      <c r="S136" s="161"/>
      <c r="T136" s="145"/>
      <c r="U136" s="145"/>
      <c r="V136" s="145"/>
      <c r="W136" s="145"/>
      <c r="X136" s="145"/>
      <c r="Y136" s="145"/>
      <c r="Z136" s="145"/>
      <c r="AA136" s="145"/>
      <c r="AB136" s="145"/>
      <c r="AC136" s="179"/>
      <c r="AD136" s="179"/>
      <c r="AE136" s="179"/>
      <c r="AF136" s="179"/>
      <c r="AG136" s="180">
        <f t="shared" si="0"/>
      </c>
      <c r="AH136" s="180"/>
      <c r="AI136" s="180"/>
      <c r="AJ136" s="180"/>
      <c r="AK136" s="187">
        <f t="shared" si="1"/>
      </c>
      <c r="AL136" s="187"/>
      <c r="AM136" s="187"/>
      <c r="AN136" s="187"/>
      <c r="AO136" s="185"/>
      <c r="AP136" s="185"/>
      <c r="AQ136" s="185"/>
      <c r="AR136" s="185"/>
      <c r="AS136" s="186">
        <f t="shared" si="2"/>
        <v>0</v>
      </c>
      <c r="AT136" s="186"/>
      <c r="AU136" s="186"/>
      <c r="AV136" s="186"/>
      <c r="AW136" s="186"/>
      <c r="AX136" s="35"/>
      <c r="AY136" s="101"/>
      <c r="AZ136" s="103"/>
      <c r="BA136" s="103" t="b">
        <f t="shared" si="3"/>
        <v>0</v>
      </c>
      <c r="BB136" s="103">
        <f t="shared" si="4"/>
        <v>0</v>
      </c>
      <c r="BC136" s="119">
        <f t="shared" si="5"/>
        <v>0</v>
      </c>
      <c r="BD136" s="103"/>
      <c r="BE136" s="103"/>
      <c r="BF136" s="103"/>
      <c r="BG136" s="103"/>
      <c r="BH136" s="105">
        <f>IF($BB136=1,MAX(BH$120:BH135)+1,0)</f>
        <v>0</v>
      </c>
      <c r="BI136" s="105">
        <f>IF($BB136=2,MAX(BI$120:BI135)+1,0)</f>
        <v>0</v>
      </c>
      <c r="BJ136" s="105">
        <f>IF($BB136=3,MAX(BJ$120:BJ135)+1,0)</f>
        <v>0</v>
      </c>
      <c r="BQ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15"/>
    </row>
    <row r="137" spans="1:105" ht="12.75">
      <c r="A137" s="54"/>
      <c r="B137" s="32"/>
      <c r="C137" s="178">
        <v>18</v>
      </c>
      <c r="D137" s="178"/>
      <c r="E137" s="161"/>
      <c r="F137" s="161"/>
      <c r="G137" s="161"/>
      <c r="H137" s="161"/>
      <c r="I137" s="161"/>
      <c r="J137" s="161"/>
      <c r="K137" s="161"/>
      <c r="L137" s="161"/>
      <c r="M137" s="161"/>
      <c r="N137" s="161"/>
      <c r="O137" s="161"/>
      <c r="P137" s="161"/>
      <c r="Q137" s="161"/>
      <c r="R137" s="161"/>
      <c r="S137" s="161"/>
      <c r="T137" s="145"/>
      <c r="U137" s="145"/>
      <c r="V137" s="145"/>
      <c r="W137" s="145"/>
      <c r="X137" s="145"/>
      <c r="Y137" s="145"/>
      <c r="Z137" s="145"/>
      <c r="AA137" s="145"/>
      <c r="AB137" s="145"/>
      <c r="AC137" s="179"/>
      <c r="AD137" s="179"/>
      <c r="AE137" s="179"/>
      <c r="AF137" s="179"/>
      <c r="AG137" s="180">
        <f t="shared" si="0"/>
      </c>
      <c r="AH137" s="180"/>
      <c r="AI137" s="180"/>
      <c r="AJ137" s="180"/>
      <c r="AK137" s="187">
        <f t="shared" si="1"/>
      </c>
      <c r="AL137" s="187"/>
      <c r="AM137" s="187"/>
      <c r="AN137" s="187"/>
      <c r="AO137" s="185"/>
      <c r="AP137" s="185"/>
      <c r="AQ137" s="185"/>
      <c r="AR137" s="185"/>
      <c r="AS137" s="186">
        <f t="shared" si="2"/>
        <v>0</v>
      </c>
      <c r="AT137" s="186"/>
      <c r="AU137" s="186"/>
      <c r="AV137" s="186"/>
      <c r="AW137" s="186"/>
      <c r="AX137" s="35"/>
      <c r="AY137" s="101"/>
      <c r="AZ137" s="103"/>
      <c r="BA137" s="103" t="b">
        <f t="shared" si="3"/>
        <v>0</v>
      </c>
      <c r="BB137" s="103">
        <f t="shared" si="4"/>
        <v>0</v>
      </c>
      <c r="BC137" s="119">
        <f t="shared" si="5"/>
        <v>0</v>
      </c>
      <c r="BD137" s="103"/>
      <c r="BE137" s="103"/>
      <c r="BF137" s="103"/>
      <c r="BG137" s="103"/>
      <c r="BH137" s="105">
        <f>IF($BB137=1,MAX(BH$120:BH136)+1,0)</f>
        <v>0</v>
      </c>
      <c r="BI137" s="105">
        <f>IF($BB137=2,MAX(BI$120:BI136)+1,0)</f>
        <v>0</v>
      </c>
      <c r="BJ137" s="105">
        <f>IF($BB137=3,MAX(BJ$120:BJ136)+1,0)</f>
        <v>0</v>
      </c>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15"/>
    </row>
    <row r="138" spans="1:105" ht="12.75" customHeight="1">
      <c r="A138" s="54"/>
      <c r="B138" s="32"/>
      <c r="C138" s="178">
        <v>19</v>
      </c>
      <c r="D138" s="178"/>
      <c r="E138" s="161"/>
      <c r="F138" s="161"/>
      <c r="G138" s="161"/>
      <c r="H138" s="161"/>
      <c r="I138" s="161"/>
      <c r="J138" s="161"/>
      <c r="K138" s="161"/>
      <c r="L138" s="161"/>
      <c r="M138" s="161"/>
      <c r="N138" s="161"/>
      <c r="O138" s="161"/>
      <c r="P138" s="161"/>
      <c r="Q138" s="161"/>
      <c r="R138" s="161"/>
      <c r="S138" s="161"/>
      <c r="T138" s="145"/>
      <c r="U138" s="145"/>
      <c r="V138" s="145"/>
      <c r="W138" s="145"/>
      <c r="X138" s="145"/>
      <c r="Y138" s="145"/>
      <c r="Z138" s="145"/>
      <c r="AA138" s="145"/>
      <c r="AB138" s="145"/>
      <c r="AC138" s="179"/>
      <c r="AD138" s="179"/>
      <c r="AE138" s="179"/>
      <c r="AF138" s="179"/>
      <c r="AG138" s="180">
        <f t="shared" si="0"/>
      </c>
      <c r="AH138" s="180"/>
      <c r="AI138" s="180"/>
      <c r="AJ138" s="180"/>
      <c r="AK138" s="187">
        <f t="shared" si="1"/>
      </c>
      <c r="AL138" s="187"/>
      <c r="AM138" s="187"/>
      <c r="AN138" s="187"/>
      <c r="AO138" s="185"/>
      <c r="AP138" s="185"/>
      <c r="AQ138" s="185"/>
      <c r="AR138" s="185"/>
      <c r="AS138" s="186">
        <f t="shared" si="2"/>
        <v>0</v>
      </c>
      <c r="AT138" s="186"/>
      <c r="AU138" s="186"/>
      <c r="AV138" s="186"/>
      <c r="AW138" s="186"/>
      <c r="AX138" s="35"/>
      <c r="AY138" s="101"/>
      <c r="AZ138" s="103"/>
      <c r="BA138" s="103" t="b">
        <f t="shared" si="3"/>
        <v>0</v>
      </c>
      <c r="BB138" s="103">
        <f t="shared" si="4"/>
        <v>0</v>
      </c>
      <c r="BC138" s="119">
        <f t="shared" si="5"/>
        <v>0</v>
      </c>
      <c r="BD138" s="103"/>
      <c r="BE138" s="103"/>
      <c r="BF138" s="103"/>
      <c r="BG138" s="103"/>
      <c r="BH138" s="105">
        <f>IF($BB138=1,MAX(BH$120:BH137)+1,0)</f>
        <v>0</v>
      </c>
      <c r="BI138" s="105">
        <f>IF($BB138=2,MAX(BI$120:BI137)+1,0)</f>
        <v>0</v>
      </c>
      <c r="BJ138" s="105">
        <f>IF($BB138=3,MAX(BJ$120:BJ137)+1,0)</f>
        <v>0</v>
      </c>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15"/>
    </row>
    <row r="139" spans="1:105" ht="12.75">
      <c r="A139" s="54"/>
      <c r="B139" s="32"/>
      <c r="C139" s="178">
        <v>20</v>
      </c>
      <c r="D139" s="178"/>
      <c r="E139" s="161"/>
      <c r="F139" s="161"/>
      <c r="G139" s="161"/>
      <c r="H139" s="161"/>
      <c r="I139" s="161"/>
      <c r="J139" s="161"/>
      <c r="K139" s="161"/>
      <c r="L139" s="161"/>
      <c r="M139" s="161"/>
      <c r="N139" s="161"/>
      <c r="O139" s="161"/>
      <c r="P139" s="161"/>
      <c r="Q139" s="161"/>
      <c r="R139" s="161"/>
      <c r="S139" s="161"/>
      <c r="T139" s="145"/>
      <c r="U139" s="145"/>
      <c r="V139" s="145"/>
      <c r="W139" s="145"/>
      <c r="X139" s="145"/>
      <c r="Y139" s="145"/>
      <c r="Z139" s="145"/>
      <c r="AA139" s="145"/>
      <c r="AB139" s="145"/>
      <c r="AC139" s="179"/>
      <c r="AD139" s="179"/>
      <c r="AE139" s="179"/>
      <c r="AF139" s="179"/>
      <c r="AG139" s="180">
        <f t="shared" si="0"/>
      </c>
      <c r="AH139" s="180"/>
      <c r="AI139" s="180"/>
      <c r="AJ139" s="180"/>
      <c r="AK139" s="187">
        <f t="shared" si="1"/>
      </c>
      <c r="AL139" s="187"/>
      <c r="AM139" s="187"/>
      <c r="AN139" s="187"/>
      <c r="AO139" s="185"/>
      <c r="AP139" s="185"/>
      <c r="AQ139" s="185"/>
      <c r="AR139" s="185"/>
      <c r="AS139" s="186">
        <f t="shared" si="2"/>
        <v>0</v>
      </c>
      <c r="AT139" s="186"/>
      <c r="AU139" s="186"/>
      <c r="AV139" s="186"/>
      <c r="AW139" s="186"/>
      <c r="AX139" s="35"/>
      <c r="AY139" s="101"/>
      <c r="AZ139" s="103"/>
      <c r="BA139" s="103" t="b">
        <f t="shared" si="3"/>
        <v>0</v>
      </c>
      <c r="BB139" s="103">
        <f t="shared" si="4"/>
        <v>0</v>
      </c>
      <c r="BC139" s="119">
        <f t="shared" si="5"/>
        <v>0</v>
      </c>
      <c r="BD139" s="103"/>
      <c r="BE139" s="103"/>
      <c r="BF139" s="103"/>
      <c r="BG139" s="103"/>
      <c r="BH139" s="105">
        <f>IF($BB139=1,MAX(BH$120:BH138)+1,0)</f>
        <v>0</v>
      </c>
      <c r="BI139" s="105">
        <f>IF($BB139=2,MAX(BI$120:BI138)+1,0)</f>
        <v>0</v>
      </c>
      <c r="BJ139" s="105">
        <f>IF($BB139=3,MAX(BJ$120:BJ138)+1,0)</f>
        <v>0</v>
      </c>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3"/>
      <c r="DA139" s="115"/>
    </row>
    <row r="140" spans="1:105" ht="12.75">
      <c r="A140" s="54"/>
      <c r="B140" s="32"/>
      <c r="C140" s="178">
        <v>21</v>
      </c>
      <c r="D140" s="178"/>
      <c r="E140" s="161"/>
      <c r="F140" s="161"/>
      <c r="G140" s="161"/>
      <c r="H140" s="161"/>
      <c r="I140" s="161"/>
      <c r="J140" s="161"/>
      <c r="K140" s="161"/>
      <c r="L140" s="161"/>
      <c r="M140" s="161"/>
      <c r="N140" s="161"/>
      <c r="O140" s="161"/>
      <c r="P140" s="161"/>
      <c r="Q140" s="161"/>
      <c r="R140" s="161"/>
      <c r="S140" s="161"/>
      <c r="T140" s="145"/>
      <c r="U140" s="145"/>
      <c r="V140" s="145"/>
      <c r="W140" s="145"/>
      <c r="X140" s="145"/>
      <c r="Y140" s="145"/>
      <c r="Z140" s="145"/>
      <c r="AA140" s="145"/>
      <c r="AB140" s="145"/>
      <c r="AC140" s="179"/>
      <c r="AD140" s="179"/>
      <c r="AE140" s="179"/>
      <c r="AF140" s="179"/>
      <c r="AG140" s="180">
        <f t="shared" si="0"/>
      </c>
      <c r="AH140" s="180"/>
      <c r="AI140" s="180"/>
      <c r="AJ140" s="180"/>
      <c r="AK140" s="187">
        <f t="shared" si="1"/>
      </c>
      <c r="AL140" s="187"/>
      <c r="AM140" s="187"/>
      <c r="AN140" s="187"/>
      <c r="AO140" s="185"/>
      <c r="AP140" s="185"/>
      <c r="AQ140" s="185"/>
      <c r="AR140" s="185"/>
      <c r="AS140" s="186">
        <f t="shared" si="2"/>
        <v>0</v>
      </c>
      <c r="AT140" s="186"/>
      <c r="AU140" s="186"/>
      <c r="AV140" s="186"/>
      <c r="AW140" s="186"/>
      <c r="AX140" s="35"/>
      <c r="AY140" s="101"/>
      <c r="AZ140" s="103"/>
      <c r="BA140" s="103" t="b">
        <f t="shared" si="3"/>
        <v>0</v>
      </c>
      <c r="BB140" s="103">
        <f t="shared" si="4"/>
        <v>0</v>
      </c>
      <c r="BC140" s="119">
        <f t="shared" si="5"/>
        <v>0</v>
      </c>
      <c r="BD140" s="103"/>
      <c r="BE140" s="103"/>
      <c r="BF140" s="103"/>
      <c r="BG140" s="103"/>
      <c r="BH140" s="105">
        <f>IF($BB140=1,MAX(BH$120:BH139)+1,0)</f>
        <v>0</v>
      </c>
      <c r="BI140" s="105">
        <f>IF($BB140=2,MAX(BI$120:BI139)+1,0)</f>
        <v>0</v>
      </c>
      <c r="BJ140" s="105">
        <f>IF($BB140=3,MAX(BJ$120:BJ139)+1,0)</f>
        <v>0</v>
      </c>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15"/>
    </row>
    <row r="141" spans="1:105" ht="12.75">
      <c r="A141" s="54"/>
      <c r="B141" s="32"/>
      <c r="C141" s="178">
        <v>22</v>
      </c>
      <c r="D141" s="178"/>
      <c r="E141" s="161"/>
      <c r="F141" s="161"/>
      <c r="G141" s="161"/>
      <c r="H141" s="161"/>
      <c r="I141" s="161"/>
      <c r="J141" s="161"/>
      <c r="K141" s="161"/>
      <c r="L141" s="161"/>
      <c r="M141" s="161"/>
      <c r="N141" s="161"/>
      <c r="O141" s="161"/>
      <c r="P141" s="161"/>
      <c r="Q141" s="161"/>
      <c r="R141" s="161"/>
      <c r="S141" s="161"/>
      <c r="T141" s="145"/>
      <c r="U141" s="145"/>
      <c r="V141" s="145"/>
      <c r="W141" s="145"/>
      <c r="X141" s="145"/>
      <c r="Y141" s="145"/>
      <c r="Z141" s="145"/>
      <c r="AA141" s="145"/>
      <c r="AB141" s="145"/>
      <c r="AC141" s="179"/>
      <c r="AD141" s="179"/>
      <c r="AE141" s="179"/>
      <c r="AF141" s="179"/>
      <c r="AG141" s="180">
        <f t="shared" si="0"/>
      </c>
      <c r="AH141" s="180"/>
      <c r="AI141" s="180"/>
      <c r="AJ141" s="180"/>
      <c r="AK141" s="187">
        <f t="shared" si="1"/>
      </c>
      <c r="AL141" s="187"/>
      <c r="AM141" s="187"/>
      <c r="AN141" s="187"/>
      <c r="AO141" s="185"/>
      <c r="AP141" s="185"/>
      <c r="AQ141" s="185"/>
      <c r="AR141" s="185"/>
      <c r="AS141" s="186">
        <f t="shared" si="2"/>
        <v>0</v>
      </c>
      <c r="AT141" s="186"/>
      <c r="AU141" s="186"/>
      <c r="AV141" s="186"/>
      <c r="AW141" s="186"/>
      <c r="AX141" s="35"/>
      <c r="AY141" s="101"/>
      <c r="AZ141" s="103"/>
      <c r="BA141" s="103" t="b">
        <f t="shared" si="3"/>
        <v>0</v>
      </c>
      <c r="BB141" s="103">
        <f t="shared" si="4"/>
        <v>0</v>
      </c>
      <c r="BC141" s="119">
        <f t="shared" si="5"/>
        <v>0</v>
      </c>
      <c r="BD141" s="103"/>
      <c r="BE141" s="103"/>
      <c r="BF141" s="103"/>
      <c r="BG141" s="103"/>
      <c r="BH141" s="105">
        <f>IF($BB141=1,MAX(BH$120:BH140)+1,0)</f>
        <v>0</v>
      </c>
      <c r="BI141" s="105">
        <f>IF($BB141=2,MAX(BI$120:BI140)+1,0)</f>
        <v>0</v>
      </c>
      <c r="BJ141" s="105">
        <f>IF($BB141=3,MAX(BJ$120:BJ140)+1,0)</f>
        <v>0</v>
      </c>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15"/>
    </row>
    <row r="142" spans="1:105" ht="12.75">
      <c r="A142" s="54"/>
      <c r="B142" s="32"/>
      <c r="C142" s="178">
        <v>23</v>
      </c>
      <c r="D142" s="178"/>
      <c r="E142" s="161"/>
      <c r="F142" s="161"/>
      <c r="G142" s="161"/>
      <c r="H142" s="161"/>
      <c r="I142" s="161"/>
      <c r="J142" s="161"/>
      <c r="K142" s="161"/>
      <c r="L142" s="161"/>
      <c r="M142" s="161"/>
      <c r="N142" s="161"/>
      <c r="O142" s="161"/>
      <c r="P142" s="161"/>
      <c r="Q142" s="161"/>
      <c r="R142" s="161"/>
      <c r="S142" s="161"/>
      <c r="T142" s="145"/>
      <c r="U142" s="145"/>
      <c r="V142" s="145"/>
      <c r="W142" s="145"/>
      <c r="X142" s="145"/>
      <c r="Y142" s="145"/>
      <c r="Z142" s="145"/>
      <c r="AA142" s="145"/>
      <c r="AB142" s="145"/>
      <c r="AC142" s="179"/>
      <c r="AD142" s="179"/>
      <c r="AE142" s="179"/>
      <c r="AF142" s="179"/>
      <c r="AG142" s="180">
        <f t="shared" si="0"/>
      </c>
      <c r="AH142" s="180"/>
      <c r="AI142" s="180"/>
      <c r="AJ142" s="180"/>
      <c r="AK142" s="187">
        <f t="shared" si="1"/>
      </c>
      <c r="AL142" s="187"/>
      <c r="AM142" s="187"/>
      <c r="AN142" s="187"/>
      <c r="AO142" s="185"/>
      <c r="AP142" s="185"/>
      <c r="AQ142" s="185"/>
      <c r="AR142" s="185"/>
      <c r="AS142" s="186">
        <f t="shared" si="2"/>
        <v>0</v>
      </c>
      <c r="AT142" s="186"/>
      <c r="AU142" s="186"/>
      <c r="AV142" s="186"/>
      <c r="AW142" s="186"/>
      <c r="AX142" s="35"/>
      <c r="AY142" s="101"/>
      <c r="AZ142" s="103"/>
      <c r="BA142" s="103" t="b">
        <f t="shared" si="3"/>
        <v>0</v>
      </c>
      <c r="BB142" s="103">
        <f t="shared" si="4"/>
        <v>0</v>
      </c>
      <c r="BC142" s="119">
        <f t="shared" si="5"/>
        <v>0</v>
      </c>
      <c r="BD142" s="103"/>
      <c r="BE142" s="103"/>
      <c r="BF142" s="103"/>
      <c r="BG142" s="103"/>
      <c r="BH142" s="105">
        <f>IF($BB142=1,MAX(BH$120:BH141)+1,0)</f>
        <v>0</v>
      </c>
      <c r="BI142" s="105">
        <f>IF($BB142=2,MAX(BI$120:BI141)+1,0)</f>
        <v>0</v>
      </c>
      <c r="BJ142" s="105">
        <f>IF($BB142=3,MAX(BJ$120:BJ141)+1,0)</f>
        <v>0</v>
      </c>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3"/>
      <c r="DA142" s="115"/>
    </row>
    <row r="143" spans="1:105" ht="12.75">
      <c r="A143" s="54"/>
      <c r="B143" s="32"/>
      <c r="C143" s="178">
        <v>24</v>
      </c>
      <c r="D143" s="178"/>
      <c r="E143" s="161"/>
      <c r="F143" s="161"/>
      <c r="G143" s="161"/>
      <c r="H143" s="161"/>
      <c r="I143" s="161"/>
      <c r="J143" s="161"/>
      <c r="K143" s="161"/>
      <c r="L143" s="161"/>
      <c r="M143" s="161"/>
      <c r="N143" s="161"/>
      <c r="O143" s="161"/>
      <c r="P143" s="161"/>
      <c r="Q143" s="161"/>
      <c r="R143" s="161"/>
      <c r="S143" s="161"/>
      <c r="T143" s="145"/>
      <c r="U143" s="145"/>
      <c r="V143" s="145"/>
      <c r="W143" s="145"/>
      <c r="X143" s="145"/>
      <c r="Y143" s="145"/>
      <c r="Z143" s="145"/>
      <c r="AA143" s="145"/>
      <c r="AB143" s="145"/>
      <c r="AC143" s="179"/>
      <c r="AD143" s="179"/>
      <c r="AE143" s="179"/>
      <c r="AF143" s="179"/>
      <c r="AG143" s="180">
        <f t="shared" si="0"/>
      </c>
      <c r="AH143" s="180"/>
      <c r="AI143" s="180"/>
      <c r="AJ143" s="180"/>
      <c r="AK143" s="187">
        <f t="shared" si="1"/>
      </c>
      <c r="AL143" s="187"/>
      <c r="AM143" s="187"/>
      <c r="AN143" s="187"/>
      <c r="AO143" s="185"/>
      <c r="AP143" s="185"/>
      <c r="AQ143" s="185"/>
      <c r="AR143" s="185"/>
      <c r="AS143" s="186">
        <f t="shared" si="2"/>
        <v>0</v>
      </c>
      <c r="AT143" s="186"/>
      <c r="AU143" s="186"/>
      <c r="AV143" s="186"/>
      <c r="AW143" s="186"/>
      <c r="AX143" s="35"/>
      <c r="AY143" s="101"/>
      <c r="AZ143" s="103"/>
      <c r="BA143" s="103" t="b">
        <f t="shared" si="3"/>
        <v>0</v>
      </c>
      <c r="BB143" s="103">
        <f t="shared" si="4"/>
        <v>0</v>
      </c>
      <c r="BC143" s="119">
        <f t="shared" si="5"/>
        <v>0</v>
      </c>
      <c r="BD143" s="103"/>
      <c r="BE143" s="103"/>
      <c r="BF143" s="103"/>
      <c r="BG143" s="103"/>
      <c r="BH143" s="105">
        <f>IF($BB143=1,MAX(BH$120:BH142)+1,0)</f>
        <v>0</v>
      </c>
      <c r="BI143" s="105">
        <f>IF($BB143=2,MAX(BI$120:BI142)+1,0)</f>
        <v>0</v>
      </c>
      <c r="BJ143" s="105">
        <f>IF($BB143=3,MAX(BJ$120:BJ142)+1,0)</f>
        <v>0</v>
      </c>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15"/>
    </row>
    <row r="144" spans="1:105" ht="12.75">
      <c r="A144" s="54"/>
      <c r="B144" s="32"/>
      <c r="C144" s="178">
        <v>25</v>
      </c>
      <c r="D144" s="178"/>
      <c r="E144" s="161"/>
      <c r="F144" s="161"/>
      <c r="G144" s="161"/>
      <c r="H144" s="161"/>
      <c r="I144" s="161"/>
      <c r="J144" s="161"/>
      <c r="K144" s="161"/>
      <c r="L144" s="161"/>
      <c r="M144" s="161"/>
      <c r="N144" s="161"/>
      <c r="O144" s="161"/>
      <c r="P144" s="161"/>
      <c r="Q144" s="161"/>
      <c r="R144" s="161"/>
      <c r="S144" s="161"/>
      <c r="T144" s="145"/>
      <c r="U144" s="145"/>
      <c r="V144" s="145"/>
      <c r="W144" s="145"/>
      <c r="X144" s="145"/>
      <c r="Y144" s="145"/>
      <c r="Z144" s="145"/>
      <c r="AA144" s="145"/>
      <c r="AB144" s="145"/>
      <c r="AC144" s="179"/>
      <c r="AD144" s="179"/>
      <c r="AE144" s="179"/>
      <c r="AF144" s="179"/>
      <c r="AG144" s="180">
        <f t="shared" si="0"/>
      </c>
      <c r="AH144" s="180"/>
      <c r="AI144" s="180"/>
      <c r="AJ144" s="180"/>
      <c r="AK144" s="187">
        <f t="shared" si="1"/>
      </c>
      <c r="AL144" s="187"/>
      <c r="AM144" s="187"/>
      <c r="AN144" s="187"/>
      <c r="AO144" s="185"/>
      <c r="AP144" s="185"/>
      <c r="AQ144" s="185"/>
      <c r="AR144" s="185"/>
      <c r="AS144" s="186">
        <f t="shared" si="2"/>
        <v>0</v>
      </c>
      <c r="AT144" s="186"/>
      <c r="AU144" s="186"/>
      <c r="AV144" s="186"/>
      <c r="AW144" s="186"/>
      <c r="AX144" s="35"/>
      <c r="AY144" s="101"/>
      <c r="AZ144" s="103"/>
      <c r="BA144" s="103" t="b">
        <f t="shared" si="3"/>
        <v>0</v>
      </c>
      <c r="BB144" s="103">
        <f t="shared" si="4"/>
        <v>0</v>
      </c>
      <c r="BC144" s="119">
        <f t="shared" si="5"/>
        <v>0</v>
      </c>
      <c r="BD144" s="103"/>
      <c r="BE144" s="103"/>
      <c r="BF144" s="103"/>
      <c r="BG144" s="103"/>
      <c r="BH144" s="105">
        <f>IF($BB144=1,MAX(BH$120:BH143)+1,0)</f>
        <v>0</v>
      </c>
      <c r="BI144" s="105">
        <f>IF($BB144=2,MAX(BI$120:BI143)+1,0)</f>
        <v>0</v>
      </c>
      <c r="BJ144" s="105">
        <f>IF($BB144=3,MAX(BJ$120:BJ143)+1,0)</f>
        <v>0</v>
      </c>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15"/>
    </row>
    <row r="145" spans="1:105" ht="12.75">
      <c r="A145" s="54"/>
      <c r="B145" s="32"/>
      <c r="C145" s="178">
        <v>26</v>
      </c>
      <c r="D145" s="178"/>
      <c r="E145" s="161"/>
      <c r="F145" s="161"/>
      <c r="G145" s="161"/>
      <c r="H145" s="161"/>
      <c r="I145" s="161"/>
      <c r="J145" s="161"/>
      <c r="K145" s="161"/>
      <c r="L145" s="161"/>
      <c r="M145" s="161"/>
      <c r="N145" s="161"/>
      <c r="O145" s="161"/>
      <c r="P145" s="161"/>
      <c r="Q145" s="161"/>
      <c r="R145" s="161"/>
      <c r="S145" s="161"/>
      <c r="T145" s="145"/>
      <c r="U145" s="145"/>
      <c r="V145" s="145"/>
      <c r="W145" s="145"/>
      <c r="X145" s="145"/>
      <c r="Y145" s="145"/>
      <c r="Z145" s="145"/>
      <c r="AA145" s="145"/>
      <c r="AB145" s="145"/>
      <c r="AC145" s="179"/>
      <c r="AD145" s="179"/>
      <c r="AE145" s="179"/>
      <c r="AF145" s="179"/>
      <c r="AG145" s="180">
        <f t="shared" si="0"/>
      </c>
      <c r="AH145" s="180"/>
      <c r="AI145" s="180"/>
      <c r="AJ145" s="180"/>
      <c r="AK145" s="187">
        <f t="shared" si="1"/>
      </c>
      <c r="AL145" s="187"/>
      <c r="AM145" s="187"/>
      <c r="AN145" s="187"/>
      <c r="AO145" s="185"/>
      <c r="AP145" s="185"/>
      <c r="AQ145" s="185"/>
      <c r="AR145" s="185"/>
      <c r="AS145" s="186">
        <f t="shared" si="2"/>
        <v>0</v>
      </c>
      <c r="AT145" s="186"/>
      <c r="AU145" s="186"/>
      <c r="AV145" s="186"/>
      <c r="AW145" s="186"/>
      <c r="AX145" s="35"/>
      <c r="AY145" s="101"/>
      <c r="AZ145" s="103"/>
      <c r="BA145" s="103" t="b">
        <f t="shared" si="3"/>
        <v>0</v>
      </c>
      <c r="BB145" s="103">
        <f t="shared" si="4"/>
        <v>0</v>
      </c>
      <c r="BC145" s="119">
        <f t="shared" si="5"/>
        <v>0</v>
      </c>
      <c r="BD145" s="103"/>
      <c r="BE145" s="103"/>
      <c r="BF145" s="103"/>
      <c r="BG145" s="103"/>
      <c r="BH145" s="105">
        <f>IF($BB145=1,MAX(BH$120:BH144)+1,0)</f>
        <v>0</v>
      </c>
      <c r="BI145" s="105">
        <f>IF($BB145=2,MAX(BI$120:BI144)+1,0)</f>
        <v>0</v>
      </c>
      <c r="BJ145" s="105">
        <f>IF($BB145=3,MAX(BJ$120:BJ144)+1,0)</f>
        <v>0</v>
      </c>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15"/>
    </row>
    <row r="146" spans="1:105" ht="12.75">
      <c r="A146" s="54"/>
      <c r="B146" s="32"/>
      <c r="C146" s="178">
        <v>27</v>
      </c>
      <c r="D146" s="178"/>
      <c r="E146" s="161"/>
      <c r="F146" s="161"/>
      <c r="G146" s="161"/>
      <c r="H146" s="161"/>
      <c r="I146" s="161"/>
      <c r="J146" s="161"/>
      <c r="K146" s="161"/>
      <c r="L146" s="161"/>
      <c r="M146" s="161"/>
      <c r="N146" s="161"/>
      <c r="O146" s="161"/>
      <c r="P146" s="161"/>
      <c r="Q146" s="161"/>
      <c r="R146" s="161"/>
      <c r="S146" s="161"/>
      <c r="T146" s="145"/>
      <c r="U146" s="145"/>
      <c r="V146" s="145"/>
      <c r="W146" s="145"/>
      <c r="X146" s="145"/>
      <c r="Y146" s="145"/>
      <c r="Z146" s="145"/>
      <c r="AA146" s="145"/>
      <c r="AB146" s="145"/>
      <c r="AC146" s="179"/>
      <c r="AD146" s="179"/>
      <c r="AE146" s="179"/>
      <c r="AF146" s="179"/>
      <c r="AG146" s="180">
        <f t="shared" si="0"/>
      </c>
      <c r="AH146" s="180"/>
      <c r="AI146" s="180"/>
      <c r="AJ146" s="180"/>
      <c r="AK146" s="187">
        <f t="shared" si="1"/>
      </c>
      <c r="AL146" s="187"/>
      <c r="AM146" s="187"/>
      <c r="AN146" s="187"/>
      <c r="AO146" s="185"/>
      <c r="AP146" s="185"/>
      <c r="AQ146" s="185"/>
      <c r="AR146" s="185"/>
      <c r="AS146" s="186">
        <f t="shared" si="2"/>
        <v>0</v>
      </c>
      <c r="AT146" s="186"/>
      <c r="AU146" s="186"/>
      <c r="AV146" s="186"/>
      <c r="AW146" s="186"/>
      <c r="AX146" s="35"/>
      <c r="AY146" s="101"/>
      <c r="AZ146" s="103"/>
      <c r="BA146" s="103" t="b">
        <f t="shared" si="3"/>
        <v>0</v>
      </c>
      <c r="BB146" s="103">
        <f t="shared" si="4"/>
        <v>0</v>
      </c>
      <c r="BC146" s="119">
        <f t="shared" si="5"/>
        <v>0</v>
      </c>
      <c r="BD146" s="103"/>
      <c r="BE146" s="103"/>
      <c r="BF146" s="103"/>
      <c r="BG146" s="103"/>
      <c r="BH146" s="105">
        <f>IF($BB146=1,MAX(BH$120:BH145)+1,0)</f>
        <v>0</v>
      </c>
      <c r="BI146" s="105">
        <f>IF($BB146=2,MAX(BI$120:BI145)+1,0)</f>
        <v>0</v>
      </c>
      <c r="BJ146" s="105">
        <f>IF($BB146=3,MAX(BJ$120:BJ145)+1,0)</f>
        <v>0</v>
      </c>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15"/>
    </row>
    <row r="147" spans="1:105" ht="12.75">
      <c r="A147" s="54"/>
      <c r="B147" s="32"/>
      <c r="C147" s="178">
        <v>28</v>
      </c>
      <c r="D147" s="178"/>
      <c r="E147" s="161"/>
      <c r="F147" s="161"/>
      <c r="G147" s="161"/>
      <c r="H147" s="161"/>
      <c r="I147" s="161"/>
      <c r="J147" s="161"/>
      <c r="K147" s="161"/>
      <c r="L147" s="161"/>
      <c r="M147" s="161"/>
      <c r="N147" s="161"/>
      <c r="O147" s="161"/>
      <c r="P147" s="161"/>
      <c r="Q147" s="161"/>
      <c r="R147" s="161"/>
      <c r="S147" s="161"/>
      <c r="T147" s="145"/>
      <c r="U147" s="145"/>
      <c r="V147" s="145"/>
      <c r="W147" s="145"/>
      <c r="X147" s="145"/>
      <c r="Y147" s="145"/>
      <c r="Z147" s="145"/>
      <c r="AA147" s="145"/>
      <c r="AB147" s="145"/>
      <c r="AC147" s="179"/>
      <c r="AD147" s="179"/>
      <c r="AE147" s="179"/>
      <c r="AF147" s="179"/>
      <c r="AG147" s="180">
        <f t="shared" si="0"/>
      </c>
      <c r="AH147" s="180"/>
      <c r="AI147" s="180"/>
      <c r="AJ147" s="180"/>
      <c r="AK147" s="187">
        <f t="shared" si="1"/>
      </c>
      <c r="AL147" s="187"/>
      <c r="AM147" s="187"/>
      <c r="AN147" s="187"/>
      <c r="AO147" s="185"/>
      <c r="AP147" s="185"/>
      <c r="AQ147" s="185"/>
      <c r="AR147" s="185"/>
      <c r="AS147" s="186">
        <f t="shared" si="2"/>
        <v>0</v>
      </c>
      <c r="AT147" s="186"/>
      <c r="AU147" s="186"/>
      <c r="AV147" s="186"/>
      <c r="AW147" s="186"/>
      <c r="AX147" s="35"/>
      <c r="AY147" s="101"/>
      <c r="AZ147" s="103"/>
      <c r="BA147" s="103" t="b">
        <f t="shared" si="3"/>
        <v>0</v>
      </c>
      <c r="BB147" s="103">
        <f t="shared" si="4"/>
        <v>0</v>
      </c>
      <c r="BC147" s="119">
        <f t="shared" si="5"/>
        <v>0</v>
      </c>
      <c r="BD147" s="103"/>
      <c r="BE147" s="103"/>
      <c r="BF147" s="103"/>
      <c r="BG147" s="103"/>
      <c r="BH147" s="105">
        <f>IF($BB147=1,MAX(BH$120:BH146)+1,0)</f>
        <v>0</v>
      </c>
      <c r="BI147" s="105">
        <f>IF($BB147=2,MAX(BI$120:BI146)+1,0)</f>
        <v>0</v>
      </c>
      <c r="BJ147" s="105">
        <f>IF($BB147=3,MAX(BJ$120:BJ146)+1,0)</f>
        <v>0</v>
      </c>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3"/>
      <c r="DA147" s="115"/>
    </row>
    <row r="148" spans="1:105" ht="12.75">
      <c r="A148" s="54"/>
      <c r="B148" s="32"/>
      <c r="C148" s="178">
        <v>29</v>
      </c>
      <c r="D148" s="178"/>
      <c r="E148" s="161"/>
      <c r="F148" s="161"/>
      <c r="G148" s="161"/>
      <c r="H148" s="161"/>
      <c r="I148" s="161"/>
      <c r="J148" s="161"/>
      <c r="K148" s="161"/>
      <c r="L148" s="161"/>
      <c r="M148" s="161"/>
      <c r="N148" s="161"/>
      <c r="O148" s="161"/>
      <c r="P148" s="161"/>
      <c r="Q148" s="161"/>
      <c r="R148" s="161"/>
      <c r="S148" s="161"/>
      <c r="T148" s="145"/>
      <c r="U148" s="145"/>
      <c r="V148" s="145"/>
      <c r="W148" s="145"/>
      <c r="X148" s="145"/>
      <c r="Y148" s="145"/>
      <c r="Z148" s="145"/>
      <c r="AA148" s="145"/>
      <c r="AB148" s="145"/>
      <c r="AC148" s="179"/>
      <c r="AD148" s="179"/>
      <c r="AE148" s="179"/>
      <c r="AF148" s="179"/>
      <c r="AG148" s="180">
        <f t="shared" si="0"/>
      </c>
      <c r="AH148" s="180"/>
      <c r="AI148" s="180"/>
      <c r="AJ148" s="180"/>
      <c r="AK148" s="187">
        <f t="shared" si="1"/>
      </c>
      <c r="AL148" s="187"/>
      <c r="AM148" s="187"/>
      <c r="AN148" s="187"/>
      <c r="AO148" s="185"/>
      <c r="AP148" s="185"/>
      <c r="AQ148" s="185"/>
      <c r="AR148" s="185"/>
      <c r="AS148" s="186">
        <f t="shared" si="2"/>
        <v>0</v>
      </c>
      <c r="AT148" s="186"/>
      <c r="AU148" s="186"/>
      <c r="AV148" s="186"/>
      <c r="AW148" s="186"/>
      <c r="AX148" s="35"/>
      <c r="AY148" s="101"/>
      <c r="AZ148" s="103"/>
      <c r="BA148" s="103" t="b">
        <f t="shared" si="3"/>
        <v>0</v>
      </c>
      <c r="BB148" s="103">
        <f t="shared" si="4"/>
        <v>0</v>
      </c>
      <c r="BC148" s="119">
        <f t="shared" si="5"/>
        <v>0</v>
      </c>
      <c r="BD148" s="103"/>
      <c r="BE148" s="103"/>
      <c r="BF148" s="103"/>
      <c r="BG148" s="103"/>
      <c r="BH148" s="105">
        <f>IF($BB148=1,MAX(BH$120:BH147)+1,0)</f>
        <v>0</v>
      </c>
      <c r="BI148" s="105">
        <f>IF($BB148=2,MAX(BI$120:BI147)+1,0)</f>
        <v>0</v>
      </c>
      <c r="BJ148" s="105">
        <f>IF($BB148=3,MAX(BJ$120:BJ147)+1,0)</f>
        <v>0</v>
      </c>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15"/>
    </row>
    <row r="149" spans="1:105" ht="12.75">
      <c r="A149" s="54"/>
      <c r="B149" s="32"/>
      <c r="C149" s="178">
        <v>30</v>
      </c>
      <c r="D149" s="178"/>
      <c r="E149" s="161"/>
      <c r="F149" s="161"/>
      <c r="G149" s="161"/>
      <c r="H149" s="161"/>
      <c r="I149" s="161"/>
      <c r="J149" s="161"/>
      <c r="K149" s="161"/>
      <c r="L149" s="161"/>
      <c r="M149" s="161"/>
      <c r="N149" s="161"/>
      <c r="O149" s="161"/>
      <c r="P149" s="161"/>
      <c r="Q149" s="161"/>
      <c r="R149" s="161"/>
      <c r="S149" s="161"/>
      <c r="T149" s="145"/>
      <c r="U149" s="145"/>
      <c r="V149" s="145"/>
      <c r="W149" s="145"/>
      <c r="X149" s="145"/>
      <c r="Y149" s="145"/>
      <c r="Z149" s="145"/>
      <c r="AA149" s="145"/>
      <c r="AB149" s="145"/>
      <c r="AC149" s="179"/>
      <c r="AD149" s="179"/>
      <c r="AE149" s="179"/>
      <c r="AF149" s="179"/>
      <c r="AG149" s="180">
        <f t="shared" si="0"/>
      </c>
      <c r="AH149" s="180"/>
      <c r="AI149" s="180"/>
      <c r="AJ149" s="180"/>
      <c r="AK149" s="187">
        <f t="shared" si="1"/>
      </c>
      <c r="AL149" s="187"/>
      <c r="AM149" s="187"/>
      <c r="AN149" s="187"/>
      <c r="AO149" s="185"/>
      <c r="AP149" s="185"/>
      <c r="AQ149" s="185"/>
      <c r="AR149" s="185"/>
      <c r="AS149" s="186">
        <f t="shared" si="2"/>
        <v>0</v>
      </c>
      <c r="AT149" s="186"/>
      <c r="AU149" s="186"/>
      <c r="AV149" s="186"/>
      <c r="AW149" s="186"/>
      <c r="AX149" s="35"/>
      <c r="AY149" s="101"/>
      <c r="AZ149" s="103"/>
      <c r="BA149" s="103" t="b">
        <f t="shared" si="3"/>
        <v>0</v>
      </c>
      <c r="BB149" s="103">
        <f t="shared" si="4"/>
        <v>0</v>
      </c>
      <c r="BC149" s="119">
        <f t="shared" si="5"/>
        <v>0</v>
      </c>
      <c r="BD149" s="103"/>
      <c r="BE149" s="103"/>
      <c r="BF149" s="103"/>
      <c r="BG149" s="103"/>
      <c r="BH149" s="105">
        <f>IF($BB149=1,MAX(BH$120:BH148)+1,0)</f>
        <v>0</v>
      </c>
      <c r="BI149" s="105">
        <f>IF($BB149=2,MAX(BI$120:BI148)+1,0)</f>
        <v>0</v>
      </c>
      <c r="BJ149" s="105">
        <f>IF($BB149=3,MAX(BJ$120:BJ148)+1,0)</f>
        <v>0</v>
      </c>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15"/>
    </row>
    <row r="150" spans="1:105" ht="12.75">
      <c r="A150" s="54"/>
      <c r="B150" s="32"/>
      <c r="C150" s="178">
        <v>31</v>
      </c>
      <c r="D150" s="178"/>
      <c r="E150" s="161"/>
      <c r="F150" s="161"/>
      <c r="G150" s="161"/>
      <c r="H150" s="161"/>
      <c r="I150" s="161"/>
      <c r="J150" s="161"/>
      <c r="K150" s="161"/>
      <c r="L150" s="161"/>
      <c r="M150" s="161"/>
      <c r="N150" s="161"/>
      <c r="O150" s="161"/>
      <c r="P150" s="161"/>
      <c r="Q150" s="161"/>
      <c r="R150" s="161"/>
      <c r="S150" s="161"/>
      <c r="T150" s="145"/>
      <c r="U150" s="145"/>
      <c r="V150" s="145"/>
      <c r="W150" s="145"/>
      <c r="X150" s="145"/>
      <c r="Y150" s="145"/>
      <c r="Z150" s="145"/>
      <c r="AA150" s="145"/>
      <c r="AB150" s="145"/>
      <c r="AC150" s="179"/>
      <c r="AD150" s="179"/>
      <c r="AE150" s="179"/>
      <c r="AF150" s="179"/>
      <c r="AG150" s="180">
        <f t="shared" si="0"/>
      </c>
      <c r="AH150" s="180"/>
      <c r="AI150" s="180"/>
      <c r="AJ150" s="180"/>
      <c r="AK150" s="187">
        <f t="shared" si="1"/>
      </c>
      <c r="AL150" s="187"/>
      <c r="AM150" s="187"/>
      <c r="AN150" s="187"/>
      <c r="AO150" s="185"/>
      <c r="AP150" s="185"/>
      <c r="AQ150" s="185"/>
      <c r="AR150" s="185"/>
      <c r="AS150" s="186">
        <f t="shared" si="2"/>
        <v>0</v>
      </c>
      <c r="AT150" s="186"/>
      <c r="AU150" s="186"/>
      <c r="AV150" s="186"/>
      <c r="AW150" s="186"/>
      <c r="AX150" s="35"/>
      <c r="AY150" s="101"/>
      <c r="AZ150" s="103"/>
      <c r="BA150" s="103" t="b">
        <f t="shared" si="3"/>
        <v>0</v>
      </c>
      <c r="BB150" s="103">
        <f t="shared" si="4"/>
        <v>0</v>
      </c>
      <c r="BC150" s="119">
        <f t="shared" si="5"/>
        <v>0</v>
      </c>
      <c r="BD150" s="103"/>
      <c r="BE150" s="103"/>
      <c r="BF150" s="103"/>
      <c r="BG150" s="103"/>
      <c r="BH150" s="105">
        <f>IF($BB150=1,MAX(BH$120:BH149)+1,0)</f>
        <v>0</v>
      </c>
      <c r="BI150" s="105">
        <f>IF($BB150=2,MAX(BI$120:BI149)+1,0)</f>
        <v>0</v>
      </c>
      <c r="BJ150" s="105">
        <f>IF($BB150=3,MAX(BJ$120:BJ149)+1,0)</f>
        <v>0</v>
      </c>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15"/>
    </row>
    <row r="151" spans="1:105" ht="12.75">
      <c r="A151" s="54"/>
      <c r="B151" s="32"/>
      <c r="C151" s="178">
        <v>32</v>
      </c>
      <c r="D151" s="178"/>
      <c r="E151" s="161"/>
      <c r="F151" s="161"/>
      <c r="G151" s="161"/>
      <c r="H151" s="161"/>
      <c r="I151" s="161"/>
      <c r="J151" s="161"/>
      <c r="K151" s="161"/>
      <c r="L151" s="161"/>
      <c r="M151" s="161"/>
      <c r="N151" s="161"/>
      <c r="O151" s="161"/>
      <c r="P151" s="161"/>
      <c r="Q151" s="161"/>
      <c r="R151" s="161"/>
      <c r="S151" s="161"/>
      <c r="T151" s="145"/>
      <c r="U151" s="145"/>
      <c r="V151" s="145"/>
      <c r="W151" s="145"/>
      <c r="X151" s="145"/>
      <c r="Y151" s="145"/>
      <c r="Z151" s="145"/>
      <c r="AA151" s="145"/>
      <c r="AB151" s="145"/>
      <c r="AC151" s="179"/>
      <c r="AD151" s="179"/>
      <c r="AE151" s="179"/>
      <c r="AF151" s="179"/>
      <c r="AG151" s="180">
        <f t="shared" si="0"/>
      </c>
      <c r="AH151" s="180"/>
      <c r="AI151" s="180"/>
      <c r="AJ151" s="180"/>
      <c r="AK151" s="187">
        <f t="shared" si="1"/>
      </c>
      <c r="AL151" s="187"/>
      <c r="AM151" s="187"/>
      <c r="AN151" s="187"/>
      <c r="AO151" s="185"/>
      <c r="AP151" s="185"/>
      <c r="AQ151" s="185"/>
      <c r="AR151" s="185"/>
      <c r="AS151" s="186">
        <f t="shared" si="2"/>
        <v>0</v>
      </c>
      <c r="AT151" s="186"/>
      <c r="AU151" s="186"/>
      <c r="AV151" s="186"/>
      <c r="AW151" s="186"/>
      <c r="AX151" s="35"/>
      <c r="AY151" s="101"/>
      <c r="AZ151" s="103"/>
      <c r="BA151" s="103" t="b">
        <f t="shared" si="3"/>
        <v>0</v>
      </c>
      <c r="BB151" s="103">
        <f t="shared" si="4"/>
        <v>0</v>
      </c>
      <c r="BC151" s="119">
        <f t="shared" si="5"/>
        <v>0</v>
      </c>
      <c r="BD151" s="103"/>
      <c r="BE151" s="103"/>
      <c r="BF151" s="103"/>
      <c r="BG151" s="103"/>
      <c r="BH151" s="105">
        <f>IF($BB151=1,MAX(BH$120:BH150)+1,0)</f>
        <v>0</v>
      </c>
      <c r="BI151" s="105">
        <f>IF($BB151=2,MAX(BI$120:BI150)+1,0)</f>
        <v>0</v>
      </c>
      <c r="BJ151" s="105">
        <f>IF($BB151=3,MAX(BJ$120:BJ150)+1,0)</f>
        <v>0</v>
      </c>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15"/>
    </row>
    <row r="152" spans="1:105" ht="12.75">
      <c r="A152" s="54"/>
      <c r="B152" s="32"/>
      <c r="C152" s="178">
        <v>33</v>
      </c>
      <c r="D152" s="178"/>
      <c r="E152" s="161"/>
      <c r="F152" s="161"/>
      <c r="G152" s="161"/>
      <c r="H152" s="161"/>
      <c r="I152" s="161"/>
      <c r="J152" s="161"/>
      <c r="K152" s="161"/>
      <c r="L152" s="161"/>
      <c r="M152" s="161"/>
      <c r="N152" s="161"/>
      <c r="O152" s="161"/>
      <c r="P152" s="161"/>
      <c r="Q152" s="161"/>
      <c r="R152" s="161"/>
      <c r="S152" s="161"/>
      <c r="T152" s="145"/>
      <c r="U152" s="145"/>
      <c r="V152" s="145"/>
      <c r="W152" s="145"/>
      <c r="X152" s="145"/>
      <c r="Y152" s="145"/>
      <c r="Z152" s="145"/>
      <c r="AA152" s="145"/>
      <c r="AB152" s="145"/>
      <c r="AC152" s="179"/>
      <c r="AD152" s="179"/>
      <c r="AE152" s="179"/>
      <c r="AF152" s="179"/>
      <c r="AG152" s="180">
        <f aca="true" t="shared" si="6" ref="AG152:AG183">IF(AC152="","",AC152*IsverenHissesi)</f>
      </c>
      <c r="AH152" s="180"/>
      <c r="AI152" s="180"/>
      <c r="AJ152" s="180"/>
      <c r="AK152" s="187">
        <f aca="true" t="shared" si="7" ref="AK152:AK183">IF(BA152,SUM(AC152:AG152),"")</f>
      </c>
      <c r="AL152" s="187"/>
      <c r="AM152" s="187"/>
      <c r="AN152" s="187"/>
      <c r="AO152" s="185"/>
      <c r="AP152" s="185"/>
      <c r="AQ152" s="185"/>
      <c r="AR152" s="185"/>
      <c r="AS152" s="186">
        <f aca="true" t="shared" si="8" ref="AS152:AS183">IF(BA152,AK152*AO152,AC152*AO152)</f>
        <v>0</v>
      </c>
      <c r="AT152" s="186"/>
      <c r="AU152" s="186"/>
      <c r="AV152" s="186"/>
      <c r="AW152" s="186"/>
      <c r="AX152" s="35"/>
      <c r="AY152" s="101"/>
      <c r="AZ152" s="103"/>
      <c r="BA152" s="103" t="b">
        <f aca="true" t="shared" si="9" ref="BA152:BA183">J152="Sözleşmeli"</f>
        <v>0</v>
      </c>
      <c r="BB152" s="103">
        <f aca="true" t="shared" si="10" ref="BB152:BB183">IF(J152="",0,IF(BA152,3,IF(J152="Akademik",1,2)))</f>
        <v>0</v>
      </c>
      <c r="BC152" s="119">
        <f aca="true" t="shared" si="11" ref="BC152:BC183">AS152</f>
        <v>0</v>
      </c>
      <c r="BD152" s="103"/>
      <c r="BE152" s="103"/>
      <c r="BF152" s="103"/>
      <c r="BG152" s="103"/>
      <c r="BH152" s="105">
        <f>IF($BB152=1,MAX(BH$120:BH151)+1,0)</f>
        <v>0</v>
      </c>
      <c r="BI152" s="105">
        <f>IF($BB152=2,MAX(BI$120:BI151)+1,0)</f>
        <v>0</v>
      </c>
      <c r="BJ152" s="105">
        <f>IF($BB152=3,MAX(BJ$120:BJ151)+1,0)</f>
        <v>0</v>
      </c>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15"/>
    </row>
    <row r="153" spans="1:105" ht="12.75">
      <c r="A153" s="54"/>
      <c r="B153" s="32"/>
      <c r="C153" s="178">
        <v>34</v>
      </c>
      <c r="D153" s="178"/>
      <c r="E153" s="161"/>
      <c r="F153" s="161"/>
      <c r="G153" s="161"/>
      <c r="H153" s="161"/>
      <c r="I153" s="161"/>
      <c r="J153" s="161"/>
      <c r="K153" s="161"/>
      <c r="L153" s="161"/>
      <c r="M153" s="161"/>
      <c r="N153" s="161"/>
      <c r="O153" s="161"/>
      <c r="P153" s="161"/>
      <c r="Q153" s="161"/>
      <c r="R153" s="161"/>
      <c r="S153" s="161"/>
      <c r="T153" s="145"/>
      <c r="U153" s="145"/>
      <c r="V153" s="145"/>
      <c r="W153" s="145"/>
      <c r="X153" s="145"/>
      <c r="Y153" s="145"/>
      <c r="Z153" s="145"/>
      <c r="AA153" s="145"/>
      <c r="AB153" s="145"/>
      <c r="AC153" s="179"/>
      <c r="AD153" s="179"/>
      <c r="AE153" s="179"/>
      <c r="AF153" s="179"/>
      <c r="AG153" s="180">
        <f t="shared" si="6"/>
      </c>
      <c r="AH153" s="180"/>
      <c r="AI153" s="180"/>
      <c r="AJ153" s="180"/>
      <c r="AK153" s="187">
        <f t="shared" si="7"/>
      </c>
      <c r="AL153" s="187"/>
      <c r="AM153" s="187"/>
      <c r="AN153" s="187"/>
      <c r="AO153" s="185"/>
      <c r="AP153" s="185"/>
      <c r="AQ153" s="185"/>
      <c r="AR153" s="185"/>
      <c r="AS153" s="186">
        <f t="shared" si="8"/>
        <v>0</v>
      </c>
      <c r="AT153" s="186"/>
      <c r="AU153" s="186"/>
      <c r="AV153" s="186"/>
      <c r="AW153" s="186"/>
      <c r="AX153" s="35"/>
      <c r="AY153" s="101"/>
      <c r="AZ153" s="103"/>
      <c r="BA153" s="103" t="b">
        <f t="shared" si="9"/>
        <v>0</v>
      </c>
      <c r="BB153" s="103">
        <f t="shared" si="10"/>
        <v>0</v>
      </c>
      <c r="BC153" s="119">
        <f t="shared" si="11"/>
        <v>0</v>
      </c>
      <c r="BD153" s="103"/>
      <c r="BE153" s="103"/>
      <c r="BF153" s="103"/>
      <c r="BG153" s="103"/>
      <c r="BH153" s="105">
        <f>IF($BB153=1,MAX(BH$120:BH152)+1,0)</f>
        <v>0</v>
      </c>
      <c r="BI153" s="105">
        <f>IF($BB153=2,MAX(BI$120:BI152)+1,0)</f>
        <v>0</v>
      </c>
      <c r="BJ153" s="105">
        <f>IF($BB153=3,MAX(BJ$120:BJ152)+1,0)</f>
        <v>0</v>
      </c>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15"/>
    </row>
    <row r="154" spans="1:105" ht="12.75">
      <c r="A154" s="54"/>
      <c r="B154" s="32"/>
      <c r="C154" s="178">
        <v>35</v>
      </c>
      <c r="D154" s="178"/>
      <c r="E154" s="161"/>
      <c r="F154" s="161"/>
      <c r="G154" s="161"/>
      <c r="H154" s="161"/>
      <c r="I154" s="161"/>
      <c r="J154" s="161"/>
      <c r="K154" s="161"/>
      <c r="L154" s="161"/>
      <c r="M154" s="161"/>
      <c r="N154" s="161"/>
      <c r="O154" s="161"/>
      <c r="P154" s="161"/>
      <c r="Q154" s="161"/>
      <c r="R154" s="161"/>
      <c r="S154" s="161"/>
      <c r="T154" s="145"/>
      <c r="U154" s="145"/>
      <c r="V154" s="145"/>
      <c r="W154" s="145"/>
      <c r="X154" s="145"/>
      <c r="Y154" s="145"/>
      <c r="Z154" s="145"/>
      <c r="AA154" s="145"/>
      <c r="AB154" s="145"/>
      <c r="AC154" s="179"/>
      <c r="AD154" s="179"/>
      <c r="AE154" s="179"/>
      <c r="AF154" s="179"/>
      <c r="AG154" s="180">
        <f t="shared" si="6"/>
      </c>
      <c r="AH154" s="180"/>
      <c r="AI154" s="180"/>
      <c r="AJ154" s="180"/>
      <c r="AK154" s="187">
        <f t="shared" si="7"/>
      </c>
      <c r="AL154" s="187"/>
      <c r="AM154" s="187"/>
      <c r="AN154" s="187"/>
      <c r="AO154" s="185"/>
      <c r="AP154" s="185"/>
      <c r="AQ154" s="185"/>
      <c r="AR154" s="185"/>
      <c r="AS154" s="186">
        <f t="shared" si="8"/>
        <v>0</v>
      </c>
      <c r="AT154" s="186"/>
      <c r="AU154" s="186"/>
      <c r="AV154" s="186"/>
      <c r="AW154" s="186"/>
      <c r="AX154" s="35"/>
      <c r="AY154" s="101"/>
      <c r="AZ154" s="103"/>
      <c r="BA154" s="103" t="b">
        <f t="shared" si="9"/>
        <v>0</v>
      </c>
      <c r="BB154" s="103">
        <f t="shared" si="10"/>
        <v>0</v>
      </c>
      <c r="BC154" s="119">
        <f t="shared" si="11"/>
        <v>0</v>
      </c>
      <c r="BD154" s="103"/>
      <c r="BE154" s="103"/>
      <c r="BF154" s="103"/>
      <c r="BG154" s="103"/>
      <c r="BH154" s="105">
        <f>IF($BB154=1,MAX(BH$120:BH153)+1,0)</f>
        <v>0</v>
      </c>
      <c r="BI154" s="105">
        <f>IF($BB154=2,MAX(BI$120:BI153)+1,0)</f>
        <v>0</v>
      </c>
      <c r="BJ154" s="105">
        <f>IF($BB154=3,MAX(BJ$120:BJ153)+1,0)</f>
        <v>0</v>
      </c>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3"/>
      <c r="DA154" s="115"/>
    </row>
    <row r="155" spans="1:105" ht="12.75">
      <c r="A155" s="54"/>
      <c r="B155" s="32"/>
      <c r="C155" s="178">
        <v>36</v>
      </c>
      <c r="D155" s="178"/>
      <c r="E155" s="161"/>
      <c r="F155" s="161"/>
      <c r="G155" s="161"/>
      <c r="H155" s="161"/>
      <c r="I155" s="161"/>
      <c r="J155" s="161"/>
      <c r="K155" s="161"/>
      <c r="L155" s="161"/>
      <c r="M155" s="161"/>
      <c r="N155" s="161"/>
      <c r="O155" s="161"/>
      <c r="P155" s="161"/>
      <c r="Q155" s="161"/>
      <c r="R155" s="161"/>
      <c r="S155" s="161"/>
      <c r="T155" s="145"/>
      <c r="U155" s="145"/>
      <c r="V155" s="145"/>
      <c r="W155" s="145"/>
      <c r="X155" s="145"/>
      <c r="Y155" s="145"/>
      <c r="Z155" s="145"/>
      <c r="AA155" s="145"/>
      <c r="AB155" s="145"/>
      <c r="AC155" s="179"/>
      <c r="AD155" s="179"/>
      <c r="AE155" s="179"/>
      <c r="AF155" s="179"/>
      <c r="AG155" s="180">
        <f t="shared" si="6"/>
      </c>
      <c r="AH155" s="180"/>
      <c r="AI155" s="180"/>
      <c r="AJ155" s="180"/>
      <c r="AK155" s="187">
        <f t="shared" si="7"/>
      </c>
      <c r="AL155" s="187"/>
      <c r="AM155" s="187"/>
      <c r="AN155" s="187"/>
      <c r="AO155" s="185"/>
      <c r="AP155" s="185"/>
      <c r="AQ155" s="185"/>
      <c r="AR155" s="185"/>
      <c r="AS155" s="186">
        <f t="shared" si="8"/>
        <v>0</v>
      </c>
      <c r="AT155" s="186"/>
      <c r="AU155" s="186"/>
      <c r="AV155" s="186"/>
      <c r="AW155" s="186"/>
      <c r="AX155" s="35"/>
      <c r="AY155" s="101"/>
      <c r="AZ155" s="103"/>
      <c r="BA155" s="103" t="b">
        <f t="shared" si="9"/>
        <v>0</v>
      </c>
      <c r="BB155" s="103">
        <f t="shared" si="10"/>
        <v>0</v>
      </c>
      <c r="BC155" s="119">
        <f t="shared" si="11"/>
        <v>0</v>
      </c>
      <c r="BD155" s="103"/>
      <c r="BE155" s="103"/>
      <c r="BF155" s="103"/>
      <c r="BG155" s="103"/>
      <c r="BH155" s="105">
        <f>IF($BB155=1,MAX(BH$120:BH154)+1,0)</f>
        <v>0</v>
      </c>
      <c r="BI155" s="105">
        <f>IF($BB155=2,MAX(BI$120:BI154)+1,0)</f>
        <v>0</v>
      </c>
      <c r="BJ155" s="105">
        <f>IF($BB155=3,MAX(BJ$120:BJ154)+1,0)</f>
        <v>0</v>
      </c>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c r="CX155" s="103"/>
      <c r="CY155" s="103"/>
      <c r="CZ155" s="103"/>
      <c r="DA155" s="115"/>
    </row>
    <row r="156" spans="1:105" ht="12.75">
      <c r="A156" s="54"/>
      <c r="B156" s="32"/>
      <c r="C156" s="178">
        <v>37</v>
      </c>
      <c r="D156" s="178"/>
      <c r="E156" s="161"/>
      <c r="F156" s="161"/>
      <c r="G156" s="161"/>
      <c r="H156" s="161"/>
      <c r="I156" s="161"/>
      <c r="J156" s="161"/>
      <c r="K156" s="161"/>
      <c r="L156" s="161"/>
      <c r="M156" s="161"/>
      <c r="N156" s="161"/>
      <c r="O156" s="161"/>
      <c r="P156" s="161"/>
      <c r="Q156" s="161"/>
      <c r="R156" s="161"/>
      <c r="S156" s="161"/>
      <c r="T156" s="145"/>
      <c r="U156" s="145"/>
      <c r="V156" s="145"/>
      <c r="W156" s="145"/>
      <c r="X156" s="145"/>
      <c r="Y156" s="145"/>
      <c r="Z156" s="145"/>
      <c r="AA156" s="145"/>
      <c r="AB156" s="145"/>
      <c r="AC156" s="179"/>
      <c r="AD156" s="179"/>
      <c r="AE156" s="179"/>
      <c r="AF156" s="179"/>
      <c r="AG156" s="180">
        <f t="shared" si="6"/>
      </c>
      <c r="AH156" s="180"/>
      <c r="AI156" s="180"/>
      <c r="AJ156" s="180"/>
      <c r="AK156" s="187">
        <f t="shared" si="7"/>
      </c>
      <c r="AL156" s="187"/>
      <c r="AM156" s="187"/>
      <c r="AN156" s="187"/>
      <c r="AO156" s="185"/>
      <c r="AP156" s="185"/>
      <c r="AQ156" s="185"/>
      <c r="AR156" s="185"/>
      <c r="AS156" s="186">
        <f t="shared" si="8"/>
        <v>0</v>
      </c>
      <c r="AT156" s="186"/>
      <c r="AU156" s="186"/>
      <c r="AV156" s="186"/>
      <c r="AW156" s="186"/>
      <c r="AX156" s="35"/>
      <c r="AY156" s="101"/>
      <c r="AZ156" s="103"/>
      <c r="BA156" s="103" t="b">
        <f t="shared" si="9"/>
        <v>0</v>
      </c>
      <c r="BB156" s="103">
        <f t="shared" si="10"/>
        <v>0</v>
      </c>
      <c r="BC156" s="119">
        <f t="shared" si="11"/>
        <v>0</v>
      </c>
      <c r="BD156" s="103"/>
      <c r="BE156" s="103"/>
      <c r="BF156" s="103"/>
      <c r="BG156" s="103"/>
      <c r="BH156" s="105">
        <f>IF($BB156=1,MAX(BH$120:BH155)+1,0)</f>
        <v>0</v>
      </c>
      <c r="BI156" s="105">
        <f>IF($BB156=2,MAX(BI$120:BI155)+1,0)</f>
        <v>0</v>
      </c>
      <c r="BJ156" s="105">
        <f>IF($BB156=3,MAX(BJ$120:BJ155)+1,0)</f>
        <v>0</v>
      </c>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3"/>
      <c r="DA156" s="115"/>
    </row>
    <row r="157" spans="1:105" ht="12.75">
      <c r="A157" s="54"/>
      <c r="B157" s="32"/>
      <c r="C157" s="178">
        <v>38</v>
      </c>
      <c r="D157" s="178"/>
      <c r="E157" s="161"/>
      <c r="F157" s="161"/>
      <c r="G157" s="161"/>
      <c r="H157" s="161"/>
      <c r="I157" s="161"/>
      <c r="J157" s="161"/>
      <c r="K157" s="161"/>
      <c r="L157" s="161"/>
      <c r="M157" s="161"/>
      <c r="N157" s="161"/>
      <c r="O157" s="161"/>
      <c r="P157" s="161"/>
      <c r="Q157" s="161"/>
      <c r="R157" s="161"/>
      <c r="S157" s="161"/>
      <c r="T157" s="145"/>
      <c r="U157" s="145"/>
      <c r="V157" s="145"/>
      <c r="W157" s="145"/>
      <c r="X157" s="145"/>
      <c r="Y157" s="145"/>
      <c r="Z157" s="145"/>
      <c r="AA157" s="145"/>
      <c r="AB157" s="145"/>
      <c r="AC157" s="179"/>
      <c r="AD157" s="179"/>
      <c r="AE157" s="179"/>
      <c r="AF157" s="179"/>
      <c r="AG157" s="180">
        <f t="shared" si="6"/>
      </c>
      <c r="AH157" s="180"/>
      <c r="AI157" s="180"/>
      <c r="AJ157" s="180"/>
      <c r="AK157" s="187">
        <f t="shared" si="7"/>
      </c>
      <c r="AL157" s="187"/>
      <c r="AM157" s="187"/>
      <c r="AN157" s="187"/>
      <c r="AO157" s="185"/>
      <c r="AP157" s="185"/>
      <c r="AQ157" s="185"/>
      <c r="AR157" s="185"/>
      <c r="AS157" s="186">
        <f t="shared" si="8"/>
        <v>0</v>
      </c>
      <c r="AT157" s="186"/>
      <c r="AU157" s="186"/>
      <c r="AV157" s="186"/>
      <c r="AW157" s="186"/>
      <c r="AX157" s="35"/>
      <c r="AY157" s="101"/>
      <c r="AZ157" s="103"/>
      <c r="BA157" s="103" t="b">
        <f t="shared" si="9"/>
        <v>0</v>
      </c>
      <c r="BB157" s="103">
        <f t="shared" si="10"/>
        <v>0</v>
      </c>
      <c r="BC157" s="119">
        <f t="shared" si="11"/>
        <v>0</v>
      </c>
      <c r="BD157" s="103"/>
      <c r="BE157" s="103"/>
      <c r="BF157" s="103"/>
      <c r="BG157" s="103"/>
      <c r="BH157" s="105">
        <f>IF($BB157=1,MAX(BH$120:BH156)+1,0)</f>
        <v>0</v>
      </c>
      <c r="BI157" s="105">
        <f>IF($BB157=2,MAX(BI$120:BI156)+1,0)</f>
        <v>0</v>
      </c>
      <c r="BJ157" s="105">
        <f>IF($BB157=3,MAX(BJ$120:BJ156)+1,0)</f>
        <v>0</v>
      </c>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3"/>
      <c r="DA157" s="115"/>
    </row>
    <row r="158" spans="1:105" ht="12.75">
      <c r="A158" s="54"/>
      <c r="B158" s="32"/>
      <c r="C158" s="178">
        <v>39</v>
      </c>
      <c r="D158" s="178"/>
      <c r="E158" s="161"/>
      <c r="F158" s="161"/>
      <c r="G158" s="161"/>
      <c r="H158" s="161"/>
      <c r="I158" s="161"/>
      <c r="J158" s="161"/>
      <c r="K158" s="161"/>
      <c r="L158" s="161"/>
      <c r="M158" s="161"/>
      <c r="N158" s="161"/>
      <c r="O158" s="161"/>
      <c r="P158" s="161"/>
      <c r="Q158" s="161"/>
      <c r="R158" s="161"/>
      <c r="S158" s="161"/>
      <c r="T158" s="175"/>
      <c r="U158" s="176"/>
      <c r="V158" s="176"/>
      <c r="W158" s="176"/>
      <c r="X158" s="176"/>
      <c r="Y158" s="176"/>
      <c r="Z158" s="176"/>
      <c r="AA158" s="176"/>
      <c r="AB158" s="177"/>
      <c r="AC158" s="179"/>
      <c r="AD158" s="179"/>
      <c r="AE158" s="179"/>
      <c r="AF158" s="179"/>
      <c r="AG158" s="180">
        <f t="shared" si="6"/>
      </c>
      <c r="AH158" s="180"/>
      <c r="AI158" s="180"/>
      <c r="AJ158" s="180"/>
      <c r="AK158" s="187">
        <f t="shared" si="7"/>
      </c>
      <c r="AL158" s="187"/>
      <c r="AM158" s="187"/>
      <c r="AN158" s="187"/>
      <c r="AO158" s="185"/>
      <c r="AP158" s="185"/>
      <c r="AQ158" s="185"/>
      <c r="AR158" s="185"/>
      <c r="AS158" s="186">
        <f t="shared" si="8"/>
        <v>0</v>
      </c>
      <c r="AT158" s="186"/>
      <c r="AU158" s="186"/>
      <c r="AV158" s="186"/>
      <c r="AW158" s="186"/>
      <c r="AX158" s="35"/>
      <c r="AY158" s="101"/>
      <c r="AZ158" s="103"/>
      <c r="BA158" s="103" t="b">
        <f t="shared" si="9"/>
        <v>0</v>
      </c>
      <c r="BB158" s="103">
        <f t="shared" si="10"/>
        <v>0</v>
      </c>
      <c r="BC158" s="119">
        <f t="shared" si="11"/>
        <v>0</v>
      </c>
      <c r="BD158" s="103"/>
      <c r="BE158" s="103"/>
      <c r="BF158" s="103"/>
      <c r="BG158" s="103"/>
      <c r="BH158" s="105">
        <f>IF($BB158=1,MAX(BH$120:BH157)+1,0)</f>
        <v>0</v>
      </c>
      <c r="BI158" s="105">
        <f>IF($BB158=2,MAX(BI$120:BI157)+1,0)</f>
        <v>0</v>
      </c>
      <c r="BJ158" s="105">
        <f>IF($BB158=3,MAX(BJ$120:BJ157)+1,0)</f>
        <v>0</v>
      </c>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3"/>
      <c r="DA158" s="115"/>
    </row>
    <row r="159" spans="1:105" ht="12.75">
      <c r="A159" s="54"/>
      <c r="B159" s="32"/>
      <c r="C159" s="178">
        <v>40</v>
      </c>
      <c r="D159" s="178"/>
      <c r="E159" s="161"/>
      <c r="F159" s="161"/>
      <c r="G159" s="161"/>
      <c r="H159" s="161"/>
      <c r="I159" s="161"/>
      <c r="J159" s="161"/>
      <c r="K159" s="161"/>
      <c r="L159" s="161"/>
      <c r="M159" s="161"/>
      <c r="N159" s="161"/>
      <c r="O159" s="161"/>
      <c r="P159" s="161"/>
      <c r="Q159" s="161"/>
      <c r="R159" s="161"/>
      <c r="S159" s="161"/>
      <c r="T159" s="175"/>
      <c r="U159" s="176"/>
      <c r="V159" s="176"/>
      <c r="W159" s="176"/>
      <c r="X159" s="176"/>
      <c r="Y159" s="176"/>
      <c r="Z159" s="176"/>
      <c r="AA159" s="176"/>
      <c r="AB159" s="177"/>
      <c r="AC159" s="179"/>
      <c r="AD159" s="179"/>
      <c r="AE159" s="179"/>
      <c r="AF159" s="179"/>
      <c r="AG159" s="180">
        <f t="shared" si="6"/>
      </c>
      <c r="AH159" s="180"/>
      <c r="AI159" s="180"/>
      <c r="AJ159" s="180"/>
      <c r="AK159" s="187">
        <f t="shared" si="7"/>
      </c>
      <c r="AL159" s="187"/>
      <c r="AM159" s="187"/>
      <c r="AN159" s="187"/>
      <c r="AO159" s="185"/>
      <c r="AP159" s="185"/>
      <c r="AQ159" s="185"/>
      <c r="AR159" s="185"/>
      <c r="AS159" s="186">
        <f t="shared" si="8"/>
        <v>0</v>
      </c>
      <c r="AT159" s="186"/>
      <c r="AU159" s="186"/>
      <c r="AV159" s="186"/>
      <c r="AW159" s="186"/>
      <c r="AX159" s="35"/>
      <c r="AY159" s="101"/>
      <c r="AZ159" s="103"/>
      <c r="BA159" s="103" t="b">
        <f t="shared" si="9"/>
        <v>0</v>
      </c>
      <c r="BB159" s="103">
        <f t="shared" si="10"/>
        <v>0</v>
      </c>
      <c r="BC159" s="119">
        <f t="shared" si="11"/>
        <v>0</v>
      </c>
      <c r="BD159" s="103"/>
      <c r="BE159" s="103"/>
      <c r="BF159" s="103"/>
      <c r="BG159" s="103"/>
      <c r="BH159" s="105">
        <f>IF($BB159=1,MAX(BH$120:BH158)+1,0)</f>
        <v>0</v>
      </c>
      <c r="BI159" s="105">
        <f>IF($BB159=2,MAX(BI$120:BI158)+1,0)</f>
        <v>0</v>
      </c>
      <c r="BJ159" s="105">
        <f>IF($BB159=3,MAX(BJ$120:BJ158)+1,0)</f>
        <v>0</v>
      </c>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3"/>
      <c r="DA159" s="115"/>
    </row>
    <row r="160" spans="1:105" ht="12.75">
      <c r="A160" s="54"/>
      <c r="B160" s="32"/>
      <c r="C160" s="178">
        <v>41</v>
      </c>
      <c r="D160" s="178"/>
      <c r="E160" s="161"/>
      <c r="F160" s="161"/>
      <c r="G160" s="161"/>
      <c r="H160" s="161"/>
      <c r="I160" s="161"/>
      <c r="J160" s="161"/>
      <c r="K160" s="161"/>
      <c r="L160" s="161"/>
      <c r="M160" s="161"/>
      <c r="N160" s="161"/>
      <c r="O160" s="161"/>
      <c r="P160" s="161"/>
      <c r="Q160" s="161"/>
      <c r="R160" s="161"/>
      <c r="S160" s="161"/>
      <c r="T160" s="175"/>
      <c r="U160" s="176"/>
      <c r="V160" s="176"/>
      <c r="W160" s="176"/>
      <c r="X160" s="176"/>
      <c r="Y160" s="176"/>
      <c r="Z160" s="176"/>
      <c r="AA160" s="176"/>
      <c r="AB160" s="177"/>
      <c r="AC160" s="179"/>
      <c r="AD160" s="179"/>
      <c r="AE160" s="179"/>
      <c r="AF160" s="179"/>
      <c r="AG160" s="180">
        <f t="shared" si="6"/>
      </c>
      <c r="AH160" s="180"/>
      <c r="AI160" s="180"/>
      <c r="AJ160" s="180"/>
      <c r="AK160" s="187">
        <f t="shared" si="7"/>
      </c>
      <c r="AL160" s="187"/>
      <c r="AM160" s="187"/>
      <c r="AN160" s="187"/>
      <c r="AO160" s="185"/>
      <c r="AP160" s="185"/>
      <c r="AQ160" s="185"/>
      <c r="AR160" s="185"/>
      <c r="AS160" s="186">
        <f t="shared" si="8"/>
        <v>0</v>
      </c>
      <c r="AT160" s="186"/>
      <c r="AU160" s="186"/>
      <c r="AV160" s="186"/>
      <c r="AW160" s="186"/>
      <c r="AX160" s="35"/>
      <c r="AY160" s="101"/>
      <c r="AZ160" s="103"/>
      <c r="BA160" s="103" t="b">
        <f t="shared" si="9"/>
        <v>0</v>
      </c>
      <c r="BB160" s="103">
        <f t="shared" si="10"/>
        <v>0</v>
      </c>
      <c r="BC160" s="119">
        <f t="shared" si="11"/>
        <v>0</v>
      </c>
      <c r="BD160" s="103"/>
      <c r="BE160" s="103"/>
      <c r="BF160" s="103"/>
      <c r="BG160" s="103"/>
      <c r="BH160" s="105">
        <f>IF($BB160=1,MAX(BH$120:BH159)+1,0)</f>
        <v>0</v>
      </c>
      <c r="BI160" s="105">
        <f>IF($BB160=2,MAX(BI$120:BI159)+1,0)</f>
        <v>0</v>
      </c>
      <c r="BJ160" s="105">
        <f>IF($BB160=3,MAX(BJ$120:BJ159)+1,0)</f>
        <v>0</v>
      </c>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15"/>
    </row>
    <row r="161" spans="1:105" ht="12.75">
      <c r="A161" s="54"/>
      <c r="B161" s="32"/>
      <c r="C161" s="178">
        <v>42</v>
      </c>
      <c r="D161" s="178"/>
      <c r="E161" s="161"/>
      <c r="F161" s="161"/>
      <c r="G161" s="161"/>
      <c r="H161" s="161"/>
      <c r="I161" s="161"/>
      <c r="J161" s="161"/>
      <c r="K161" s="161"/>
      <c r="L161" s="161"/>
      <c r="M161" s="161"/>
      <c r="N161" s="161"/>
      <c r="O161" s="161"/>
      <c r="P161" s="161"/>
      <c r="Q161" s="161"/>
      <c r="R161" s="161"/>
      <c r="S161" s="161"/>
      <c r="T161" s="145"/>
      <c r="U161" s="145"/>
      <c r="V161" s="145"/>
      <c r="W161" s="145"/>
      <c r="X161" s="145"/>
      <c r="Y161" s="145"/>
      <c r="Z161" s="145"/>
      <c r="AA161" s="145"/>
      <c r="AB161" s="145"/>
      <c r="AC161" s="179"/>
      <c r="AD161" s="179"/>
      <c r="AE161" s="179"/>
      <c r="AF161" s="179"/>
      <c r="AG161" s="180">
        <f>IF(AC161="","",AC161*IsverenHissesi)</f>
      </c>
      <c r="AH161" s="180"/>
      <c r="AI161" s="180"/>
      <c r="AJ161" s="180"/>
      <c r="AK161" s="187">
        <f t="shared" si="7"/>
      </c>
      <c r="AL161" s="187"/>
      <c r="AM161" s="187"/>
      <c r="AN161" s="187"/>
      <c r="AO161" s="185"/>
      <c r="AP161" s="185"/>
      <c r="AQ161" s="185"/>
      <c r="AR161" s="185"/>
      <c r="AS161" s="186">
        <f t="shared" si="8"/>
        <v>0</v>
      </c>
      <c r="AT161" s="186"/>
      <c r="AU161" s="186"/>
      <c r="AV161" s="186"/>
      <c r="AW161" s="186"/>
      <c r="AX161" s="35"/>
      <c r="AY161" s="101"/>
      <c r="AZ161" s="103"/>
      <c r="BA161" s="103" t="b">
        <f t="shared" si="9"/>
        <v>0</v>
      </c>
      <c r="BB161" s="103">
        <f t="shared" si="10"/>
        <v>0</v>
      </c>
      <c r="BC161" s="119">
        <f t="shared" si="11"/>
        <v>0</v>
      </c>
      <c r="BD161" s="103"/>
      <c r="BE161" s="103"/>
      <c r="BF161" s="103"/>
      <c r="BG161" s="103"/>
      <c r="BH161" s="105">
        <f>IF($BB161=1,MAX(BH$120:BH160)+1,0)</f>
        <v>0</v>
      </c>
      <c r="BI161" s="105">
        <f>IF($BB161=2,MAX(BI$120:BI160)+1,0)</f>
        <v>0</v>
      </c>
      <c r="BJ161" s="105">
        <f>IF($BB161=3,MAX(BJ$120:BJ160)+1,0)</f>
        <v>0</v>
      </c>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15"/>
    </row>
    <row r="162" spans="1:105" ht="12.75">
      <c r="A162" s="54"/>
      <c r="B162" s="32"/>
      <c r="C162" s="178">
        <v>43</v>
      </c>
      <c r="D162" s="178"/>
      <c r="E162" s="161"/>
      <c r="F162" s="161"/>
      <c r="G162" s="161"/>
      <c r="H162" s="161"/>
      <c r="I162" s="161"/>
      <c r="J162" s="161"/>
      <c r="K162" s="161"/>
      <c r="L162" s="161"/>
      <c r="M162" s="161"/>
      <c r="N162" s="161"/>
      <c r="O162" s="161"/>
      <c r="P162" s="161"/>
      <c r="Q162" s="161"/>
      <c r="R162" s="161"/>
      <c r="S162" s="161"/>
      <c r="T162" s="145"/>
      <c r="U162" s="145"/>
      <c r="V162" s="145"/>
      <c r="W162" s="145"/>
      <c r="X162" s="145"/>
      <c r="Y162" s="145"/>
      <c r="Z162" s="145"/>
      <c r="AA162" s="145"/>
      <c r="AB162" s="145"/>
      <c r="AC162" s="179"/>
      <c r="AD162" s="179"/>
      <c r="AE162" s="179"/>
      <c r="AF162" s="179"/>
      <c r="AG162" s="180">
        <f>IF(AC162="","",AC162*IsverenHissesi)</f>
      </c>
      <c r="AH162" s="180"/>
      <c r="AI162" s="180"/>
      <c r="AJ162" s="180"/>
      <c r="AK162" s="187">
        <f t="shared" si="7"/>
      </c>
      <c r="AL162" s="187"/>
      <c r="AM162" s="187"/>
      <c r="AN162" s="187"/>
      <c r="AO162" s="185"/>
      <c r="AP162" s="185"/>
      <c r="AQ162" s="185"/>
      <c r="AR162" s="185"/>
      <c r="AS162" s="186">
        <f t="shared" si="8"/>
        <v>0</v>
      </c>
      <c r="AT162" s="186"/>
      <c r="AU162" s="186"/>
      <c r="AV162" s="186"/>
      <c r="AW162" s="186"/>
      <c r="AX162" s="35"/>
      <c r="AY162" s="101"/>
      <c r="AZ162" s="103"/>
      <c r="BA162" s="103" t="b">
        <f t="shared" si="9"/>
        <v>0</v>
      </c>
      <c r="BB162" s="103">
        <f t="shared" si="10"/>
        <v>0</v>
      </c>
      <c r="BC162" s="119">
        <f t="shared" si="11"/>
        <v>0</v>
      </c>
      <c r="BD162" s="103"/>
      <c r="BE162" s="103"/>
      <c r="BF162" s="103"/>
      <c r="BG162" s="103"/>
      <c r="BH162" s="105">
        <f>IF($BB162=1,MAX(BH$120:BH161)+1,0)</f>
        <v>0</v>
      </c>
      <c r="BI162" s="105">
        <f>IF($BB162=2,MAX(BI$120:BI161)+1,0)</f>
        <v>0</v>
      </c>
      <c r="BJ162" s="105">
        <f>IF($BB162=3,MAX(BJ$120:BJ161)+1,0)</f>
        <v>0</v>
      </c>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3"/>
      <c r="DA162" s="115"/>
    </row>
    <row r="163" spans="1:105" ht="12.75">
      <c r="A163" s="54"/>
      <c r="B163" s="32"/>
      <c r="C163" s="178">
        <v>44</v>
      </c>
      <c r="D163" s="178"/>
      <c r="E163" s="161"/>
      <c r="F163" s="161"/>
      <c r="G163" s="161"/>
      <c r="H163" s="161"/>
      <c r="I163" s="161"/>
      <c r="J163" s="161"/>
      <c r="K163" s="161"/>
      <c r="L163" s="161"/>
      <c r="M163" s="161"/>
      <c r="N163" s="161"/>
      <c r="O163" s="161"/>
      <c r="P163" s="161"/>
      <c r="Q163" s="161"/>
      <c r="R163" s="161"/>
      <c r="S163" s="161"/>
      <c r="T163" s="145"/>
      <c r="U163" s="145"/>
      <c r="V163" s="145"/>
      <c r="W163" s="145"/>
      <c r="X163" s="145"/>
      <c r="Y163" s="145"/>
      <c r="Z163" s="145"/>
      <c r="AA163" s="145"/>
      <c r="AB163" s="145"/>
      <c r="AC163" s="179"/>
      <c r="AD163" s="179"/>
      <c r="AE163" s="179"/>
      <c r="AF163" s="179"/>
      <c r="AG163" s="180">
        <f>IF(AC163="","",AC163*IsverenHissesi)</f>
      </c>
      <c r="AH163" s="180"/>
      <c r="AI163" s="180"/>
      <c r="AJ163" s="180"/>
      <c r="AK163" s="187">
        <f t="shared" si="7"/>
      </c>
      <c r="AL163" s="187"/>
      <c r="AM163" s="187"/>
      <c r="AN163" s="187"/>
      <c r="AO163" s="185"/>
      <c r="AP163" s="185"/>
      <c r="AQ163" s="185"/>
      <c r="AR163" s="185"/>
      <c r="AS163" s="186">
        <f t="shared" si="8"/>
        <v>0</v>
      </c>
      <c r="AT163" s="186"/>
      <c r="AU163" s="186"/>
      <c r="AV163" s="186"/>
      <c r="AW163" s="186"/>
      <c r="AX163" s="35"/>
      <c r="AY163" s="101"/>
      <c r="AZ163" s="103"/>
      <c r="BA163" s="103" t="b">
        <f t="shared" si="9"/>
        <v>0</v>
      </c>
      <c r="BB163" s="103">
        <f t="shared" si="10"/>
        <v>0</v>
      </c>
      <c r="BC163" s="119">
        <f t="shared" si="11"/>
        <v>0</v>
      </c>
      <c r="BD163" s="103"/>
      <c r="BE163" s="103"/>
      <c r="BF163" s="103"/>
      <c r="BG163" s="103"/>
      <c r="BH163" s="105">
        <f>IF($BB163=1,MAX(BH$120:BH162)+1,0)</f>
        <v>0</v>
      </c>
      <c r="BI163" s="105">
        <f>IF($BB163=2,MAX(BI$120:BI162)+1,0)</f>
        <v>0</v>
      </c>
      <c r="BJ163" s="105">
        <f>IF($BB163=3,MAX(BJ$120:BJ162)+1,0)</f>
        <v>0</v>
      </c>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3"/>
      <c r="DA163" s="115"/>
    </row>
    <row r="164" spans="1:105" ht="12.75">
      <c r="A164" s="54"/>
      <c r="B164" s="32"/>
      <c r="C164" s="178">
        <v>45</v>
      </c>
      <c r="D164" s="178"/>
      <c r="E164" s="161"/>
      <c r="F164" s="161"/>
      <c r="G164" s="161"/>
      <c r="H164" s="161"/>
      <c r="I164" s="161"/>
      <c r="J164" s="161"/>
      <c r="K164" s="161"/>
      <c r="L164" s="161"/>
      <c r="M164" s="161"/>
      <c r="N164" s="161"/>
      <c r="O164" s="161"/>
      <c r="P164" s="161"/>
      <c r="Q164" s="161"/>
      <c r="R164" s="161"/>
      <c r="S164" s="161"/>
      <c r="T164" s="145"/>
      <c r="U164" s="145"/>
      <c r="V164" s="145"/>
      <c r="W164" s="145"/>
      <c r="X164" s="145"/>
      <c r="Y164" s="145"/>
      <c r="Z164" s="145"/>
      <c r="AA164" s="145"/>
      <c r="AB164" s="145"/>
      <c r="AC164" s="179"/>
      <c r="AD164" s="179"/>
      <c r="AE164" s="179"/>
      <c r="AF164" s="179"/>
      <c r="AG164" s="180">
        <f>IF(AC164="","",AC164*IsverenHissesi)</f>
      </c>
      <c r="AH164" s="180"/>
      <c r="AI164" s="180"/>
      <c r="AJ164" s="180"/>
      <c r="AK164" s="187">
        <f t="shared" si="7"/>
      </c>
      <c r="AL164" s="187"/>
      <c r="AM164" s="187"/>
      <c r="AN164" s="187"/>
      <c r="AO164" s="185"/>
      <c r="AP164" s="185"/>
      <c r="AQ164" s="185"/>
      <c r="AR164" s="185"/>
      <c r="AS164" s="186">
        <f t="shared" si="8"/>
        <v>0</v>
      </c>
      <c r="AT164" s="186"/>
      <c r="AU164" s="186"/>
      <c r="AV164" s="186"/>
      <c r="AW164" s="186"/>
      <c r="AX164" s="35"/>
      <c r="AY164" s="101"/>
      <c r="AZ164" s="103"/>
      <c r="BA164" s="103" t="b">
        <f t="shared" si="9"/>
        <v>0</v>
      </c>
      <c r="BB164" s="103">
        <f t="shared" si="10"/>
        <v>0</v>
      </c>
      <c r="BC164" s="119">
        <f t="shared" si="11"/>
        <v>0</v>
      </c>
      <c r="BD164" s="103"/>
      <c r="BE164" s="103"/>
      <c r="BF164" s="103"/>
      <c r="BG164" s="103"/>
      <c r="BH164" s="105">
        <f>IF($BB164=1,MAX(BH$120:BH163)+1,0)</f>
        <v>0</v>
      </c>
      <c r="BI164" s="105">
        <f>IF($BB164=2,MAX(BI$120:BI163)+1,0)</f>
        <v>0</v>
      </c>
      <c r="BJ164" s="105">
        <f>IF($BB164=3,MAX(BJ$120:BJ163)+1,0)</f>
        <v>0</v>
      </c>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15"/>
    </row>
    <row r="165" spans="1:105" ht="12.75">
      <c r="A165" s="54"/>
      <c r="B165" s="32"/>
      <c r="C165" s="178">
        <v>46</v>
      </c>
      <c r="D165" s="178"/>
      <c r="E165" s="161"/>
      <c r="F165" s="161"/>
      <c r="G165" s="161"/>
      <c r="H165" s="161"/>
      <c r="I165" s="161"/>
      <c r="J165" s="161"/>
      <c r="K165" s="161"/>
      <c r="L165" s="161"/>
      <c r="M165" s="161"/>
      <c r="N165" s="161"/>
      <c r="O165" s="161"/>
      <c r="P165" s="161"/>
      <c r="Q165" s="161"/>
      <c r="R165" s="161"/>
      <c r="S165" s="161"/>
      <c r="T165" s="175"/>
      <c r="U165" s="176"/>
      <c r="V165" s="176"/>
      <c r="W165" s="176"/>
      <c r="X165" s="176"/>
      <c r="Y165" s="176"/>
      <c r="Z165" s="176"/>
      <c r="AA165" s="176"/>
      <c r="AB165" s="177"/>
      <c r="AC165" s="179"/>
      <c r="AD165" s="179"/>
      <c r="AE165" s="179"/>
      <c r="AF165" s="179"/>
      <c r="AG165" s="180">
        <f t="shared" si="6"/>
      </c>
      <c r="AH165" s="180"/>
      <c r="AI165" s="180"/>
      <c r="AJ165" s="180"/>
      <c r="AK165" s="187">
        <f t="shared" si="7"/>
      </c>
      <c r="AL165" s="187"/>
      <c r="AM165" s="187"/>
      <c r="AN165" s="187"/>
      <c r="AO165" s="185"/>
      <c r="AP165" s="185"/>
      <c r="AQ165" s="185"/>
      <c r="AR165" s="185"/>
      <c r="AS165" s="186">
        <f t="shared" si="8"/>
        <v>0</v>
      </c>
      <c r="AT165" s="186"/>
      <c r="AU165" s="186"/>
      <c r="AV165" s="186"/>
      <c r="AW165" s="186"/>
      <c r="AX165" s="35"/>
      <c r="AY165" s="101"/>
      <c r="AZ165" s="103"/>
      <c r="BA165" s="103" t="b">
        <f t="shared" si="9"/>
        <v>0</v>
      </c>
      <c r="BB165" s="103">
        <f t="shared" si="10"/>
        <v>0</v>
      </c>
      <c r="BC165" s="119">
        <f t="shared" si="11"/>
        <v>0</v>
      </c>
      <c r="BD165" s="103"/>
      <c r="BE165" s="103"/>
      <c r="BF165" s="103"/>
      <c r="BG165" s="103"/>
      <c r="BH165" s="105">
        <f>IF($BB165=1,MAX(BH$120:BH164)+1,0)</f>
        <v>0</v>
      </c>
      <c r="BI165" s="105">
        <f>IF($BB165=2,MAX(BI$120:BI164)+1,0)</f>
        <v>0</v>
      </c>
      <c r="BJ165" s="105">
        <f>IF($BB165=3,MAX(BJ$120:BJ164)+1,0)</f>
        <v>0</v>
      </c>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15"/>
    </row>
    <row r="166" spans="1:105" ht="12.75">
      <c r="A166" s="54"/>
      <c r="B166" s="32"/>
      <c r="C166" s="178">
        <v>47</v>
      </c>
      <c r="D166" s="178"/>
      <c r="E166" s="161"/>
      <c r="F166" s="161"/>
      <c r="G166" s="161"/>
      <c r="H166" s="161"/>
      <c r="I166" s="161"/>
      <c r="J166" s="161"/>
      <c r="K166" s="161"/>
      <c r="L166" s="161"/>
      <c r="M166" s="161"/>
      <c r="N166" s="161"/>
      <c r="O166" s="161"/>
      <c r="P166" s="161"/>
      <c r="Q166" s="161"/>
      <c r="R166" s="161"/>
      <c r="S166" s="161"/>
      <c r="T166" s="175"/>
      <c r="U166" s="176"/>
      <c r="V166" s="176"/>
      <c r="W166" s="176"/>
      <c r="X166" s="176"/>
      <c r="Y166" s="176"/>
      <c r="Z166" s="176"/>
      <c r="AA166" s="176"/>
      <c r="AB166" s="177"/>
      <c r="AC166" s="179"/>
      <c r="AD166" s="179"/>
      <c r="AE166" s="179"/>
      <c r="AF166" s="179"/>
      <c r="AG166" s="180">
        <f t="shared" si="6"/>
      </c>
      <c r="AH166" s="180"/>
      <c r="AI166" s="180"/>
      <c r="AJ166" s="180"/>
      <c r="AK166" s="187">
        <f t="shared" si="7"/>
      </c>
      <c r="AL166" s="187"/>
      <c r="AM166" s="187"/>
      <c r="AN166" s="187"/>
      <c r="AO166" s="185"/>
      <c r="AP166" s="185"/>
      <c r="AQ166" s="185"/>
      <c r="AR166" s="185"/>
      <c r="AS166" s="186">
        <f t="shared" si="8"/>
        <v>0</v>
      </c>
      <c r="AT166" s="186"/>
      <c r="AU166" s="186"/>
      <c r="AV166" s="186"/>
      <c r="AW166" s="186"/>
      <c r="AX166" s="35"/>
      <c r="AY166" s="101"/>
      <c r="AZ166" s="103"/>
      <c r="BA166" s="103" t="b">
        <f t="shared" si="9"/>
        <v>0</v>
      </c>
      <c r="BB166" s="103">
        <f t="shared" si="10"/>
        <v>0</v>
      </c>
      <c r="BC166" s="119">
        <f t="shared" si="11"/>
        <v>0</v>
      </c>
      <c r="BD166" s="103"/>
      <c r="BE166" s="103"/>
      <c r="BF166" s="103"/>
      <c r="BG166" s="103"/>
      <c r="BH166" s="105">
        <f>IF($BB166=1,MAX(BH$120:BH165)+1,0)</f>
        <v>0</v>
      </c>
      <c r="BI166" s="105">
        <f>IF($BB166=2,MAX(BI$120:BI165)+1,0)</f>
        <v>0</v>
      </c>
      <c r="BJ166" s="105">
        <f>IF($BB166=3,MAX(BJ$120:BJ165)+1,0)</f>
        <v>0</v>
      </c>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15"/>
    </row>
    <row r="167" spans="1:105" ht="12.75">
      <c r="A167" s="54"/>
      <c r="B167" s="32"/>
      <c r="C167" s="178">
        <v>48</v>
      </c>
      <c r="D167" s="178"/>
      <c r="E167" s="161"/>
      <c r="F167" s="161"/>
      <c r="G167" s="161"/>
      <c r="H167" s="161"/>
      <c r="I167" s="161"/>
      <c r="J167" s="161"/>
      <c r="K167" s="161"/>
      <c r="L167" s="161"/>
      <c r="M167" s="161"/>
      <c r="N167" s="161"/>
      <c r="O167" s="161"/>
      <c r="P167" s="161"/>
      <c r="Q167" s="161"/>
      <c r="R167" s="161"/>
      <c r="S167" s="161"/>
      <c r="T167" s="175"/>
      <c r="U167" s="176"/>
      <c r="V167" s="176"/>
      <c r="W167" s="176"/>
      <c r="X167" s="176"/>
      <c r="Y167" s="176"/>
      <c r="Z167" s="176"/>
      <c r="AA167" s="176"/>
      <c r="AB167" s="177"/>
      <c r="AC167" s="179"/>
      <c r="AD167" s="179"/>
      <c r="AE167" s="179"/>
      <c r="AF167" s="179"/>
      <c r="AG167" s="180">
        <f t="shared" si="6"/>
      </c>
      <c r="AH167" s="180"/>
      <c r="AI167" s="180"/>
      <c r="AJ167" s="180"/>
      <c r="AK167" s="187">
        <f t="shared" si="7"/>
      </c>
      <c r="AL167" s="187"/>
      <c r="AM167" s="187"/>
      <c r="AN167" s="187"/>
      <c r="AO167" s="185"/>
      <c r="AP167" s="185"/>
      <c r="AQ167" s="185"/>
      <c r="AR167" s="185"/>
      <c r="AS167" s="186">
        <f t="shared" si="8"/>
        <v>0</v>
      </c>
      <c r="AT167" s="186"/>
      <c r="AU167" s="186"/>
      <c r="AV167" s="186"/>
      <c r="AW167" s="186"/>
      <c r="AX167" s="35"/>
      <c r="AY167" s="101"/>
      <c r="AZ167" s="103"/>
      <c r="BA167" s="103" t="b">
        <f t="shared" si="9"/>
        <v>0</v>
      </c>
      <c r="BB167" s="103">
        <f t="shared" si="10"/>
        <v>0</v>
      </c>
      <c r="BC167" s="119">
        <f t="shared" si="11"/>
        <v>0</v>
      </c>
      <c r="BD167" s="103"/>
      <c r="BE167" s="103"/>
      <c r="BF167" s="103"/>
      <c r="BG167" s="103"/>
      <c r="BH167" s="105">
        <f>IF($BB167=1,MAX(BH$120:BH166)+1,0)</f>
        <v>0</v>
      </c>
      <c r="BI167" s="105">
        <f>IF($BB167=2,MAX(BI$120:BI166)+1,0)</f>
        <v>0</v>
      </c>
      <c r="BJ167" s="105">
        <f>IF($BB167=3,MAX(BJ$120:BJ166)+1,0)</f>
        <v>0</v>
      </c>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15"/>
    </row>
    <row r="168" spans="1:105" ht="12.75">
      <c r="A168" s="54"/>
      <c r="B168" s="32"/>
      <c r="C168" s="178">
        <v>49</v>
      </c>
      <c r="D168" s="178"/>
      <c r="E168" s="161"/>
      <c r="F168" s="161"/>
      <c r="G168" s="161"/>
      <c r="H168" s="161"/>
      <c r="I168" s="161"/>
      <c r="J168" s="161"/>
      <c r="K168" s="161"/>
      <c r="L168" s="161"/>
      <c r="M168" s="161"/>
      <c r="N168" s="161"/>
      <c r="O168" s="161"/>
      <c r="P168" s="161"/>
      <c r="Q168" s="161"/>
      <c r="R168" s="161"/>
      <c r="S168" s="161"/>
      <c r="T168" s="145"/>
      <c r="U168" s="145"/>
      <c r="V168" s="145"/>
      <c r="W168" s="145"/>
      <c r="X168" s="145"/>
      <c r="Y168" s="145"/>
      <c r="Z168" s="145"/>
      <c r="AA168" s="145"/>
      <c r="AB168" s="145"/>
      <c r="AC168" s="179"/>
      <c r="AD168" s="179"/>
      <c r="AE168" s="179"/>
      <c r="AF168" s="179"/>
      <c r="AG168" s="180">
        <f t="shared" si="6"/>
      </c>
      <c r="AH168" s="180"/>
      <c r="AI168" s="180"/>
      <c r="AJ168" s="180"/>
      <c r="AK168" s="187">
        <f t="shared" si="7"/>
      </c>
      <c r="AL168" s="187"/>
      <c r="AM168" s="187"/>
      <c r="AN168" s="187"/>
      <c r="AO168" s="185"/>
      <c r="AP168" s="185"/>
      <c r="AQ168" s="185"/>
      <c r="AR168" s="185"/>
      <c r="AS168" s="186">
        <f t="shared" si="8"/>
        <v>0</v>
      </c>
      <c r="AT168" s="186"/>
      <c r="AU168" s="186"/>
      <c r="AV168" s="186"/>
      <c r="AW168" s="186"/>
      <c r="AX168" s="35"/>
      <c r="AY168" s="101"/>
      <c r="AZ168" s="103"/>
      <c r="BA168" s="103" t="b">
        <f t="shared" si="9"/>
        <v>0</v>
      </c>
      <c r="BB168" s="103">
        <f t="shared" si="10"/>
        <v>0</v>
      </c>
      <c r="BC168" s="119">
        <f t="shared" si="11"/>
        <v>0</v>
      </c>
      <c r="BD168" s="103"/>
      <c r="BE168" s="103"/>
      <c r="BF168" s="103"/>
      <c r="BG168" s="103"/>
      <c r="BH168" s="105">
        <f>IF($BB168=1,MAX(BH$120:BH167)+1,0)</f>
        <v>0</v>
      </c>
      <c r="BI168" s="105">
        <f>IF($BB168=2,MAX(BI$120:BI167)+1,0)</f>
        <v>0</v>
      </c>
      <c r="BJ168" s="105">
        <f>IF($BB168=3,MAX(BJ$120:BJ167)+1,0)</f>
        <v>0</v>
      </c>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15"/>
    </row>
    <row r="169" spans="1:105" ht="12.75">
      <c r="A169" s="54"/>
      <c r="B169" s="32"/>
      <c r="C169" s="178">
        <v>50</v>
      </c>
      <c r="D169" s="178"/>
      <c r="E169" s="161"/>
      <c r="F169" s="161"/>
      <c r="G169" s="161"/>
      <c r="H169" s="161"/>
      <c r="I169" s="161"/>
      <c r="J169" s="161"/>
      <c r="K169" s="161"/>
      <c r="L169" s="161"/>
      <c r="M169" s="161"/>
      <c r="N169" s="161"/>
      <c r="O169" s="161"/>
      <c r="P169" s="161"/>
      <c r="Q169" s="161"/>
      <c r="R169" s="161"/>
      <c r="S169" s="161"/>
      <c r="T169" s="145"/>
      <c r="U169" s="145"/>
      <c r="V169" s="145"/>
      <c r="W169" s="145"/>
      <c r="X169" s="145"/>
      <c r="Y169" s="145"/>
      <c r="Z169" s="145"/>
      <c r="AA169" s="145"/>
      <c r="AB169" s="145"/>
      <c r="AC169" s="179"/>
      <c r="AD169" s="179"/>
      <c r="AE169" s="179"/>
      <c r="AF169" s="179"/>
      <c r="AG169" s="180">
        <f t="shared" si="6"/>
      </c>
      <c r="AH169" s="180"/>
      <c r="AI169" s="180"/>
      <c r="AJ169" s="180"/>
      <c r="AK169" s="187">
        <f t="shared" si="7"/>
      </c>
      <c r="AL169" s="187"/>
      <c r="AM169" s="187"/>
      <c r="AN169" s="187"/>
      <c r="AO169" s="185"/>
      <c r="AP169" s="185"/>
      <c r="AQ169" s="185"/>
      <c r="AR169" s="185"/>
      <c r="AS169" s="186">
        <f t="shared" si="8"/>
        <v>0</v>
      </c>
      <c r="AT169" s="186"/>
      <c r="AU169" s="186"/>
      <c r="AV169" s="186"/>
      <c r="AW169" s="186"/>
      <c r="AX169" s="35"/>
      <c r="AY169" s="101"/>
      <c r="AZ169" s="103"/>
      <c r="BA169" s="103" t="b">
        <f t="shared" si="9"/>
        <v>0</v>
      </c>
      <c r="BB169" s="103">
        <f t="shared" si="10"/>
        <v>0</v>
      </c>
      <c r="BC169" s="119">
        <f t="shared" si="11"/>
        <v>0</v>
      </c>
      <c r="BD169" s="103"/>
      <c r="BE169" s="103"/>
      <c r="BF169" s="103"/>
      <c r="BG169" s="103"/>
      <c r="BH169" s="105">
        <f>IF($BB169=1,MAX(BH$120:BH168)+1,0)</f>
        <v>0</v>
      </c>
      <c r="BI169" s="105">
        <f>IF($BB169=2,MAX(BI$120:BI168)+1,0)</f>
        <v>0</v>
      </c>
      <c r="BJ169" s="105">
        <f>IF($BB169=3,MAX(BJ$120:BJ168)+1,0)</f>
        <v>0</v>
      </c>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15"/>
    </row>
    <row r="170" spans="1:105" ht="12.75">
      <c r="A170" s="54"/>
      <c r="B170" s="32"/>
      <c r="C170" s="178">
        <v>51</v>
      </c>
      <c r="D170" s="178"/>
      <c r="E170" s="161"/>
      <c r="F170" s="161"/>
      <c r="G170" s="161"/>
      <c r="H170" s="161"/>
      <c r="I170" s="161"/>
      <c r="J170" s="161"/>
      <c r="K170" s="161"/>
      <c r="L170" s="161"/>
      <c r="M170" s="161"/>
      <c r="N170" s="161"/>
      <c r="O170" s="161"/>
      <c r="P170" s="161"/>
      <c r="Q170" s="161"/>
      <c r="R170" s="161"/>
      <c r="S170" s="161"/>
      <c r="T170" s="145"/>
      <c r="U170" s="145"/>
      <c r="V170" s="145"/>
      <c r="W170" s="145"/>
      <c r="X170" s="145"/>
      <c r="Y170" s="145"/>
      <c r="Z170" s="145"/>
      <c r="AA170" s="145"/>
      <c r="AB170" s="145"/>
      <c r="AC170" s="179"/>
      <c r="AD170" s="179"/>
      <c r="AE170" s="179"/>
      <c r="AF170" s="179"/>
      <c r="AG170" s="180">
        <f t="shared" si="6"/>
      </c>
      <c r="AH170" s="180"/>
      <c r="AI170" s="180"/>
      <c r="AJ170" s="180"/>
      <c r="AK170" s="187">
        <f t="shared" si="7"/>
      </c>
      <c r="AL170" s="187"/>
      <c r="AM170" s="187"/>
      <c r="AN170" s="187"/>
      <c r="AO170" s="185"/>
      <c r="AP170" s="185"/>
      <c r="AQ170" s="185"/>
      <c r="AR170" s="185"/>
      <c r="AS170" s="186">
        <f t="shared" si="8"/>
        <v>0</v>
      </c>
      <c r="AT170" s="186"/>
      <c r="AU170" s="186"/>
      <c r="AV170" s="186"/>
      <c r="AW170" s="186"/>
      <c r="AX170" s="35"/>
      <c r="AY170" s="101"/>
      <c r="AZ170" s="103"/>
      <c r="BA170" s="103" t="b">
        <f t="shared" si="9"/>
        <v>0</v>
      </c>
      <c r="BB170" s="103">
        <f t="shared" si="10"/>
        <v>0</v>
      </c>
      <c r="BC170" s="119">
        <f t="shared" si="11"/>
        <v>0</v>
      </c>
      <c r="BD170" s="103"/>
      <c r="BE170" s="103"/>
      <c r="BF170" s="103"/>
      <c r="BG170" s="103"/>
      <c r="BH170" s="105">
        <f>IF($BB170=1,MAX(BH$120:BH169)+1,0)</f>
        <v>0</v>
      </c>
      <c r="BI170" s="105">
        <f>IF($BB170=2,MAX(BI$120:BI169)+1,0)</f>
        <v>0</v>
      </c>
      <c r="BJ170" s="105">
        <f>IF($BB170=3,MAX(BJ$120:BJ169)+1,0)</f>
        <v>0</v>
      </c>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15"/>
    </row>
    <row r="171" spans="1:105" ht="12.75">
      <c r="A171" s="54"/>
      <c r="B171" s="32"/>
      <c r="C171" s="178">
        <v>52</v>
      </c>
      <c r="D171" s="178"/>
      <c r="E171" s="161"/>
      <c r="F171" s="161"/>
      <c r="G171" s="161"/>
      <c r="H171" s="161"/>
      <c r="I171" s="161"/>
      <c r="J171" s="161"/>
      <c r="K171" s="161"/>
      <c r="L171" s="161"/>
      <c r="M171" s="161"/>
      <c r="N171" s="161"/>
      <c r="O171" s="161"/>
      <c r="P171" s="161"/>
      <c r="Q171" s="161"/>
      <c r="R171" s="161"/>
      <c r="S171" s="161"/>
      <c r="T171" s="145"/>
      <c r="U171" s="145"/>
      <c r="V171" s="145"/>
      <c r="W171" s="145"/>
      <c r="X171" s="145"/>
      <c r="Y171" s="145"/>
      <c r="Z171" s="145"/>
      <c r="AA171" s="145"/>
      <c r="AB171" s="145"/>
      <c r="AC171" s="179"/>
      <c r="AD171" s="179"/>
      <c r="AE171" s="179"/>
      <c r="AF171" s="179"/>
      <c r="AG171" s="180">
        <f t="shared" si="6"/>
      </c>
      <c r="AH171" s="180"/>
      <c r="AI171" s="180"/>
      <c r="AJ171" s="180"/>
      <c r="AK171" s="187">
        <f t="shared" si="7"/>
      </c>
      <c r="AL171" s="187"/>
      <c r="AM171" s="187"/>
      <c r="AN171" s="187"/>
      <c r="AO171" s="185"/>
      <c r="AP171" s="185"/>
      <c r="AQ171" s="185"/>
      <c r="AR171" s="185"/>
      <c r="AS171" s="186">
        <f t="shared" si="8"/>
        <v>0</v>
      </c>
      <c r="AT171" s="186"/>
      <c r="AU171" s="186"/>
      <c r="AV171" s="186"/>
      <c r="AW171" s="186"/>
      <c r="AX171" s="35"/>
      <c r="AY171" s="101"/>
      <c r="AZ171" s="103"/>
      <c r="BA171" s="103" t="b">
        <f t="shared" si="9"/>
        <v>0</v>
      </c>
      <c r="BB171" s="103">
        <f t="shared" si="10"/>
        <v>0</v>
      </c>
      <c r="BC171" s="119">
        <f t="shared" si="11"/>
        <v>0</v>
      </c>
      <c r="BE171" s="103"/>
      <c r="BF171" s="103"/>
      <c r="BG171" s="103"/>
      <c r="BH171" s="105">
        <f>IF($BB171=1,MAX(BH$120:BH170)+1,0)</f>
        <v>0</v>
      </c>
      <c r="BI171" s="105">
        <f>IF($BB171=2,MAX(BI$120:BI170)+1,0)</f>
        <v>0</v>
      </c>
      <c r="BJ171" s="105">
        <f>IF($BB171=3,MAX(BJ$120:BJ170)+1,0)</f>
        <v>0</v>
      </c>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15"/>
    </row>
    <row r="172" spans="1:105" ht="12.75">
      <c r="A172" s="54"/>
      <c r="B172" s="32"/>
      <c r="C172" s="178">
        <v>53</v>
      </c>
      <c r="D172" s="178"/>
      <c r="E172" s="161"/>
      <c r="F172" s="161"/>
      <c r="G172" s="161"/>
      <c r="H172" s="161"/>
      <c r="I172" s="161"/>
      <c r="J172" s="161"/>
      <c r="K172" s="161"/>
      <c r="L172" s="161"/>
      <c r="M172" s="161"/>
      <c r="N172" s="161"/>
      <c r="O172" s="161"/>
      <c r="P172" s="161"/>
      <c r="Q172" s="161"/>
      <c r="R172" s="161"/>
      <c r="S172" s="161"/>
      <c r="T172" s="145"/>
      <c r="U172" s="145"/>
      <c r="V172" s="145"/>
      <c r="W172" s="145"/>
      <c r="X172" s="145"/>
      <c r="Y172" s="145"/>
      <c r="Z172" s="145"/>
      <c r="AA172" s="145"/>
      <c r="AB172" s="145"/>
      <c r="AC172" s="179"/>
      <c r="AD172" s="179"/>
      <c r="AE172" s="179"/>
      <c r="AF172" s="179"/>
      <c r="AG172" s="180">
        <f t="shared" si="6"/>
      </c>
      <c r="AH172" s="180"/>
      <c r="AI172" s="180"/>
      <c r="AJ172" s="180"/>
      <c r="AK172" s="187">
        <f t="shared" si="7"/>
      </c>
      <c r="AL172" s="187"/>
      <c r="AM172" s="187"/>
      <c r="AN172" s="187"/>
      <c r="AO172" s="185"/>
      <c r="AP172" s="185"/>
      <c r="AQ172" s="185"/>
      <c r="AR172" s="185"/>
      <c r="AS172" s="186">
        <f t="shared" si="8"/>
        <v>0</v>
      </c>
      <c r="AT172" s="186"/>
      <c r="AU172" s="186"/>
      <c r="AV172" s="186"/>
      <c r="AW172" s="186"/>
      <c r="AX172" s="35"/>
      <c r="AY172" s="101"/>
      <c r="AZ172" s="103"/>
      <c r="BA172" s="103" t="b">
        <f t="shared" si="9"/>
        <v>0</v>
      </c>
      <c r="BB172" s="103">
        <f t="shared" si="10"/>
        <v>0</v>
      </c>
      <c r="BC172" s="119">
        <f t="shared" si="11"/>
        <v>0</v>
      </c>
      <c r="BD172" s="103"/>
      <c r="BE172" s="103"/>
      <c r="BF172" s="103"/>
      <c r="BG172" s="103"/>
      <c r="BH172" s="105">
        <f>IF($BB172=1,MAX(BH$120:BH171)+1,0)</f>
        <v>0</v>
      </c>
      <c r="BI172" s="105">
        <f>IF($BB172=2,MAX(BI$120:BI171)+1,0)</f>
        <v>0</v>
      </c>
      <c r="BJ172" s="105">
        <f>IF($BB172=3,MAX(BJ$120:BJ171)+1,0)</f>
        <v>0</v>
      </c>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3"/>
      <c r="DA172" s="115"/>
    </row>
    <row r="173" spans="1:105" ht="12.75">
      <c r="A173" s="54"/>
      <c r="B173" s="32"/>
      <c r="C173" s="178">
        <v>54</v>
      </c>
      <c r="D173" s="178"/>
      <c r="E173" s="161"/>
      <c r="F173" s="161"/>
      <c r="G173" s="161"/>
      <c r="H173" s="161"/>
      <c r="I173" s="161"/>
      <c r="J173" s="161"/>
      <c r="K173" s="161"/>
      <c r="L173" s="161"/>
      <c r="M173" s="161"/>
      <c r="N173" s="161"/>
      <c r="O173" s="161"/>
      <c r="P173" s="161"/>
      <c r="Q173" s="161"/>
      <c r="R173" s="161"/>
      <c r="S173" s="161"/>
      <c r="T173" s="145"/>
      <c r="U173" s="145"/>
      <c r="V173" s="145"/>
      <c r="W173" s="145"/>
      <c r="X173" s="145"/>
      <c r="Y173" s="145"/>
      <c r="Z173" s="145"/>
      <c r="AA173" s="145"/>
      <c r="AB173" s="145"/>
      <c r="AC173" s="179"/>
      <c r="AD173" s="179"/>
      <c r="AE173" s="179"/>
      <c r="AF173" s="179"/>
      <c r="AG173" s="180">
        <f t="shared" si="6"/>
      </c>
      <c r="AH173" s="180"/>
      <c r="AI173" s="180"/>
      <c r="AJ173" s="180"/>
      <c r="AK173" s="187">
        <f t="shared" si="7"/>
      </c>
      <c r="AL173" s="187"/>
      <c r="AM173" s="187"/>
      <c r="AN173" s="187"/>
      <c r="AO173" s="185"/>
      <c r="AP173" s="185"/>
      <c r="AQ173" s="185"/>
      <c r="AR173" s="185"/>
      <c r="AS173" s="186">
        <f t="shared" si="8"/>
        <v>0</v>
      </c>
      <c r="AT173" s="186"/>
      <c r="AU173" s="186"/>
      <c r="AV173" s="186"/>
      <c r="AW173" s="186"/>
      <c r="AX173" s="35"/>
      <c r="AY173" s="101"/>
      <c r="AZ173" s="103"/>
      <c r="BA173" s="103" t="b">
        <f t="shared" si="9"/>
        <v>0</v>
      </c>
      <c r="BB173" s="103">
        <f t="shared" si="10"/>
        <v>0</v>
      </c>
      <c r="BC173" s="119">
        <f t="shared" si="11"/>
        <v>0</v>
      </c>
      <c r="BD173" s="103"/>
      <c r="BE173" s="103"/>
      <c r="BF173" s="103"/>
      <c r="BG173" s="103"/>
      <c r="BH173" s="105">
        <f>IF($BB173=1,MAX(BH$120:BH172)+1,0)</f>
        <v>0</v>
      </c>
      <c r="BI173" s="105">
        <f>IF($BB173=2,MAX(BI$120:BI172)+1,0)</f>
        <v>0</v>
      </c>
      <c r="BJ173" s="105">
        <f>IF($BB173=3,MAX(BJ$120:BJ172)+1,0)</f>
        <v>0</v>
      </c>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c r="CX173" s="103"/>
      <c r="CY173" s="103"/>
      <c r="CZ173" s="103"/>
      <c r="DA173" s="115"/>
    </row>
    <row r="174" spans="1:105" ht="12.75">
      <c r="A174" s="54"/>
      <c r="B174" s="32"/>
      <c r="C174" s="178">
        <v>55</v>
      </c>
      <c r="D174" s="178"/>
      <c r="E174" s="161"/>
      <c r="F174" s="161"/>
      <c r="G174" s="161"/>
      <c r="H174" s="161"/>
      <c r="I174" s="161"/>
      <c r="J174" s="161"/>
      <c r="K174" s="161"/>
      <c r="L174" s="161"/>
      <c r="M174" s="161"/>
      <c r="N174" s="161"/>
      <c r="O174" s="161"/>
      <c r="P174" s="161"/>
      <c r="Q174" s="161"/>
      <c r="R174" s="161"/>
      <c r="S174" s="161"/>
      <c r="T174" s="145"/>
      <c r="U174" s="145"/>
      <c r="V174" s="145"/>
      <c r="W174" s="145"/>
      <c r="X174" s="145"/>
      <c r="Y174" s="145"/>
      <c r="Z174" s="145"/>
      <c r="AA174" s="145"/>
      <c r="AB174" s="145"/>
      <c r="AC174" s="179"/>
      <c r="AD174" s="179"/>
      <c r="AE174" s="179"/>
      <c r="AF174" s="179"/>
      <c r="AG174" s="180">
        <f t="shared" si="6"/>
      </c>
      <c r="AH174" s="180"/>
      <c r="AI174" s="180"/>
      <c r="AJ174" s="180"/>
      <c r="AK174" s="187">
        <f t="shared" si="7"/>
      </c>
      <c r="AL174" s="187"/>
      <c r="AM174" s="187"/>
      <c r="AN174" s="187"/>
      <c r="AO174" s="185"/>
      <c r="AP174" s="185"/>
      <c r="AQ174" s="185"/>
      <c r="AR174" s="185"/>
      <c r="AS174" s="186">
        <f t="shared" si="8"/>
        <v>0</v>
      </c>
      <c r="AT174" s="186"/>
      <c r="AU174" s="186"/>
      <c r="AV174" s="186"/>
      <c r="AW174" s="186"/>
      <c r="AX174" s="35"/>
      <c r="AY174" s="101"/>
      <c r="AZ174" s="103"/>
      <c r="BA174" s="103" t="b">
        <f t="shared" si="9"/>
        <v>0</v>
      </c>
      <c r="BB174" s="103">
        <f t="shared" si="10"/>
        <v>0</v>
      </c>
      <c r="BC174" s="119">
        <f t="shared" si="11"/>
        <v>0</v>
      </c>
      <c r="BD174" s="103"/>
      <c r="BE174" s="103"/>
      <c r="BF174" s="103"/>
      <c r="BG174" s="103"/>
      <c r="BH174" s="105">
        <f>IF($BB174=1,MAX(BH$120:BH173)+1,0)</f>
        <v>0</v>
      </c>
      <c r="BI174" s="105">
        <f>IF($BB174=2,MAX(BI$120:BI173)+1,0)</f>
        <v>0</v>
      </c>
      <c r="BJ174" s="105">
        <f>IF($BB174=3,MAX(BJ$120:BJ173)+1,0)</f>
        <v>0</v>
      </c>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15"/>
    </row>
    <row r="175" spans="1:105" ht="12.75">
      <c r="A175" s="54"/>
      <c r="B175" s="32"/>
      <c r="C175" s="178">
        <v>56</v>
      </c>
      <c r="D175" s="178"/>
      <c r="E175" s="161"/>
      <c r="F175" s="161"/>
      <c r="G175" s="161"/>
      <c r="H175" s="161"/>
      <c r="I175" s="161"/>
      <c r="J175" s="161"/>
      <c r="K175" s="161"/>
      <c r="L175" s="161"/>
      <c r="M175" s="161"/>
      <c r="N175" s="161"/>
      <c r="O175" s="161"/>
      <c r="P175" s="161"/>
      <c r="Q175" s="161"/>
      <c r="R175" s="161"/>
      <c r="S175" s="161"/>
      <c r="T175" s="145"/>
      <c r="U175" s="145"/>
      <c r="V175" s="145"/>
      <c r="W175" s="145"/>
      <c r="X175" s="145"/>
      <c r="Y175" s="145"/>
      <c r="Z175" s="145"/>
      <c r="AA175" s="145"/>
      <c r="AB175" s="145"/>
      <c r="AC175" s="179"/>
      <c r="AD175" s="179"/>
      <c r="AE175" s="179"/>
      <c r="AF175" s="179"/>
      <c r="AG175" s="180">
        <f t="shared" si="6"/>
      </c>
      <c r="AH175" s="180"/>
      <c r="AI175" s="180"/>
      <c r="AJ175" s="180"/>
      <c r="AK175" s="187">
        <f t="shared" si="7"/>
      </c>
      <c r="AL175" s="187"/>
      <c r="AM175" s="187"/>
      <c r="AN175" s="187"/>
      <c r="AO175" s="185"/>
      <c r="AP175" s="185"/>
      <c r="AQ175" s="185"/>
      <c r="AR175" s="185"/>
      <c r="AS175" s="186">
        <f t="shared" si="8"/>
        <v>0</v>
      </c>
      <c r="AT175" s="186"/>
      <c r="AU175" s="186"/>
      <c r="AV175" s="186"/>
      <c r="AW175" s="186"/>
      <c r="AX175" s="35"/>
      <c r="AY175" s="101"/>
      <c r="AZ175" s="103"/>
      <c r="BA175" s="103" t="b">
        <f t="shared" si="9"/>
        <v>0</v>
      </c>
      <c r="BB175" s="103">
        <f t="shared" si="10"/>
        <v>0</v>
      </c>
      <c r="BC175" s="119">
        <f t="shared" si="11"/>
        <v>0</v>
      </c>
      <c r="BD175" s="103"/>
      <c r="BE175" s="103"/>
      <c r="BF175" s="103"/>
      <c r="BG175" s="103"/>
      <c r="BH175" s="105">
        <f>IF($BB175=1,MAX(BH$120:BH174)+1,0)</f>
        <v>0</v>
      </c>
      <c r="BI175" s="105">
        <f>IF($BB175=2,MAX(BI$120:BI174)+1,0)</f>
        <v>0</v>
      </c>
      <c r="BJ175" s="105">
        <f>IF($BB175=3,MAX(BJ$120:BJ174)+1,0)</f>
        <v>0</v>
      </c>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15"/>
    </row>
    <row r="176" spans="1:105" ht="12.75">
      <c r="A176" s="54"/>
      <c r="B176" s="32"/>
      <c r="C176" s="178">
        <v>57</v>
      </c>
      <c r="D176" s="178"/>
      <c r="E176" s="161"/>
      <c r="F176" s="161"/>
      <c r="G176" s="161"/>
      <c r="H176" s="161"/>
      <c r="I176" s="161"/>
      <c r="J176" s="161"/>
      <c r="K176" s="161"/>
      <c r="L176" s="161"/>
      <c r="M176" s="161"/>
      <c r="N176" s="161"/>
      <c r="O176" s="161"/>
      <c r="P176" s="161"/>
      <c r="Q176" s="161"/>
      <c r="R176" s="161"/>
      <c r="S176" s="161"/>
      <c r="T176" s="145"/>
      <c r="U176" s="145"/>
      <c r="V176" s="145"/>
      <c r="W176" s="145"/>
      <c r="X176" s="145"/>
      <c r="Y176" s="145"/>
      <c r="Z176" s="145"/>
      <c r="AA176" s="145"/>
      <c r="AB176" s="145"/>
      <c r="AC176" s="179"/>
      <c r="AD176" s="179"/>
      <c r="AE176" s="179"/>
      <c r="AF176" s="179"/>
      <c r="AG176" s="180">
        <f t="shared" si="6"/>
      </c>
      <c r="AH176" s="180"/>
      <c r="AI176" s="180"/>
      <c r="AJ176" s="180"/>
      <c r="AK176" s="187">
        <f t="shared" si="7"/>
      </c>
      <c r="AL176" s="187"/>
      <c r="AM176" s="187"/>
      <c r="AN176" s="187"/>
      <c r="AO176" s="185"/>
      <c r="AP176" s="185"/>
      <c r="AQ176" s="185"/>
      <c r="AR176" s="185"/>
      <c r="AS176" s="186">
        <f t="shared" si="8"/>
        <v>0</v>
      </c>
      <c r="AT176" s="186"/>
      <c r="AU176" s="186"/>
      <c r="AV176" s="186"/>
      <c r="AW176" s="186"/>
      <c r="AX176" s="35"/>
      <c r="AY176" s="101"/>
      <c r="AZ176" s="103"/>
      <c r="BA176" s="103" t="b">
        <f t="shared" si="9"/>
        <v>0</v>
      </c>
      <c r="BB176" s="103">
        <f t="shared" si="10"/>
        <v>0</v>
      </c>
      <c r="BC176" s="119">
        <f t="shared" si="11"/>
        <v>0</v>
      </c>
      <c r="BD176" s="103"/>
      <c r="BE176" s="103"/>
      <c r="BF176" s="103"/>
      <c r="BG176" s="103"/>
      <c r="BH176" s="105">
        <f>IF($BB176=1,MAX(BH$120:BH175)+1,0)</f>
        <v>0</v>
      </c>
      <c r="BI176" s="105">
        <f>IF($BB176=2,MAX(BI$120:BI175)+1,0)</f>
        <v>0</v>
      </c>
      <c r="BJ176" s="105">
        <f>IF($BB176=3,MAX(BJ$120:BJ175)+1,0)</f>
        <v>0</v>
      </c>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c r="CX176" s="103"/>
      <c r="CY176" s="103"/>
      <c r="CZ176" s="103"/>
      <c r="DA176" s="115"/>
    </row>
    <row r="177" spans="1:105" ht="12.75">
      <c r="A177" s="54"/>
      <c r="B177" s="32"/>
      <c r="C177" s="178">
        <v>58</v>
      </c>
      <c r="D177" s="178"/>
      <c r="E177" s="161"/>
      <c r="F177" s="161"/>
      <c r="G177" s="161"/>
      <c r="H177" s="161"/>
      <c r="I177" s="161"/>
      <c r="J177" s="161"/>
      <c r="K177" s="161"/>
      <c r="L177" s="161"/>
      <c r="M177" s="161"/>
      <c r="N177" s="161"/>
      <c r="O177" s="161"/>
      <c r="P177" s="161"/>
      <c r="Q177" s="161"/>
      <c r="R177" s="161"/>
      <c r="S177" s="161"/>
      <c r="T177" s="145"/>
      <c r="U177" s="145"/>
      <c r="V177" s="145"/>
      <c r="W177" s="145"/>
      <c r="X177" s="145"/>
      <c r="Y177" s="145"/>
      <c r="Z177" s="145"/>
      <c r="AA177" s="145"/>
      <c r="AB177" s="145"/>
      <c r="AC177" s="179"/>
      <c r="AD177" s="179"/>
      <c r="AE177" s="179"/>
      <c r="AF177" s="179"/>
      <c r="AG177" s="180">
        <f t="shared" si="6"/>
      </c>
      <c r="AH177" s="180"/>
      <c r="AI177" s="180"/>
      <c r="AJ177" s="180"/>
      <c r="AK177" s="187">
        <f t="shared" si="7"/>
      </c>
      <c r="AL177" s="187"/>
      <c r="AM177" s="187"/>
      <c r="AN177" s="187"/>
      <c r="AO177" s="185"/>
      <c r="AP177" s="185"/>
      <c r="AQ177" s="185"/>
      <c r="AR177" s="185"/>
      <c r="AS177" s="186">
        <f t="shared" si="8"/>
        <v>0</v>
      </c>
      <c r="AT177" s="186"/>
      <c r="AU177" s="186"/>
      <c r="AV177" s="186"/>
      <c r="AW177" s="186"/>
      <c r="AX177" s="35"/>
      <c r="AY177" s="101"/>
      <c r="AZ177" s="103"/>
      <c r="BA177" s="103" t="b">
        <f t="shared" si="9"/>
        <v>0</v>
      </c>
      <c r="BB177" s="103">
        <f t="shared" si="10"/>
        <v>0</v>
      </c>
      <c r="BC177" s="119">
        <f t="shared" si="11"/>
        <v>0</v>
      </c>
      <c r="BD177" s="103"/>
      <c r="BE177" s="103"/>
      <c r="BF177" s="103"/>
      <c r="BG177" s="103"/>
      <c r="BH177" s="105">
        <f>IF($BB177=1,MAX(BH$120:BH176)+1,0)</f>
        <v>0</v>
      </c>
      <c r="BI177" s="105">
        <f>IF($BB177=2,MAX(BI$120:BI176)+1,0)</f>
        <v>0</v>
      </c>
      <c r="BJ177" s="105">
        <f>IF($BB177=3,MAX(BJ$120:BJ176)+1,0)</f>
        <v>0</v>
      </c>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3"/>
      <c r="DA177" s="115"/>
    </row>
    <row r="178" spans="1:105" ht="12.75">
      <c r="A178" s="54"/>
      <c r="B178" s="32"/>
      <c r="C178" s="178">
        <v>59</v>
      </c>
      <c r="D178" s="178"/>
      <c r="E178" s="161"/>
      <c r="F178" s="161"/>
      <c r="G178" s="161"/>
      <c r="H178" s="161"/>
      <c r="I178" s="161"/>
      <c r="J178" s="161"/>
      <c r="K178" s="161"/>
      <c r="L178" s="161"/>
      <c r="M178" s="161"/>
      <c r="N178" s="161"/>
      <c r="O178" s="161"/>
      <c r="P178" s="161"/>
      <c r="Q178" s="161"/>
      <c r="R178" s="161"/>
      <c r="S178" s="161"/>
      <c r="T178" s="145"/>
      <c r="U178" s="145"/>
      <c r="V178" s="145"/>
      <c r="W178" s="145"/>
      <c r="X178" s="145"/>
      <c r="Y178" s="145"/>
      <c r="Z178" s="145"/>
      <c r="AA178" s="145"/>
      <c r="AB178" s="145"/>
      <c r="AC178" s="179"/>
      <c r="AD178" s="179"/>
      <c r="AE178" s="179"/>
      <c r="AF178" s="179"/>
      <c r="AG178" s="180">
        <f t="shared" si="6"/>
      </c>
      <c r="AH178" s="180"/>
      <c r="AI178" s="180"/>
      <c r="AJ178" s="180"/>
      <c r="AK178" s="187">
        <f t="shared" si="7"/>
      </c>
      <c r="AL178" s="187"/>
      <c r="AM178" s="187"/>
      <c r="AN178" s="187"/>
      <c r="AO178" s="185"/>
      <c r="AP178" s="185"/>
      <c r="AQ178" s="185"/>
      <c r="AR178" s="185"/>
      <c r="AS178" s="186">
        <f t="shared" si="8"/>
        <v>0</v>
      </c>
      <c r="AT178" s="186"/>
      <c r="AU178" s="186"/>
      <c r="AV178" s="186"/>
      <c r="AW178" s="186"/>
      <c r="AX178" s="35"/>
      <c r="AY178" s="101"/>
      <c r="AZ178" s="103"/>
      <c r="BA178" s="103" t="b">
        <f t="shared" si="9"/>
        <v>0</v>
      </c>
      <c r="BB178" s="103">
        <f t="shared" si="10"/>
        <v>0</v>
      </c>
      <c r="BC178" s="119">
        <f t="shared" si="11"/>
        <v>0</v>
      </c>
      <c r="BD178" s="103"/>
      <c r="BE178" s="103"/>
      <c r="BF178" s="103"/>
      <c r="BG178" s="103"/>
      <c r="BH178" s="105">
        <f>IF($BB178=1,MAX(BH$120:BH177)+1,0)</f>
        <v>0</v>
      </c>
      <c r="BI178" s="105">
        <f>IF($BB178=2,MAX(BI$120:BI177)+1,0)</f>
        <v>0</v>
      </c>
      <c r="BJ178" s="105">
        <f>IF($BB178=3,MAX(BJ$120:BJ177)+1,0)</f>
        <v>0</v>
      </c>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3"/>
      <c r="DA178" s="115"/>
    </row>
    <row r="179" spans="1:105" ht="12.75">
      <c r="A179" s="54"/>
      <c r="B179" s="32"/>
      <c r="C179" s="178">
        <v>60</v>
      </c>
      <c r="D179" s="178"/>
      <c r="E179" s="161"/>
      <c r="F179" s="161"/>
      <c r="G179" s="161"/>
      <c r="H179" s="161"/>
      <c r="I179" s="161"/>
      <c r="J179" s="161"/>
      <c r="K179" s="161"/>
      <c r="L179" s="161"/>
      <c r="M179" s="161"/>
      <c r="N179" s="161"/>
      <c r="O179" s="161"/>
      <c r="P179" s="161"/>
      <c r="Q179" s="161"/>
      <c r="R179" s="161"/>
      <c r="S179" s="161"/>
      <c r="T179" s="145"/>
      <c r="U179" s="145"/>
      <c r="V179" s="145"/>
      <c r="W179" s="145"/>
      <c r="X179" s="145"/>
      <c r="Y179" s="145"/>
      <c r="Z179" s="145"/>
      <c r="AA179" s="145"/>
      <c r="AB179" s="145"/>
      <c r="AC179" s="179"/>
      <c r="AD179" s="179"/>
      <c r="AE179" s="179"/>
      <c r="AF179" s="179"/>
      <c r="AG179" s="180">
        <f t="shared" si="6"/>
      </c>
      <c r="AH179" s="180"/>
      <c r="AI179" s="180"/>
      <c r="AJ179" s="180"/>
      <c r="AK179" s="187">
        <f t="shared" si="7"/>
      </c>
      <c r="AL179" s="187"/>
      <c r="AM179" s="187"/>
      <c r="AN179" s="187"/>
      <c r="AO179" s="185"/>
      <c r="AP179" s="185"/>
      <c r="AQ179" s="185"/>
      <c r="AR179" s="185"/>
      <c r="AS179" s="186">
        <f t="shared" si="8"/>
        <v>0</v>
      </c>
      <c r="AT179" s="186"/>
      <c r="AU179" s="186"/>
      <c r="AV179" s="186"/>
      <c r="AW179" s="186"/>
      <c r="AX179" s="35"/>
      <c r="AY179" s="101"/>
      <c r="AZ179" s="103"/>
      <c r="BA179" s="103" t="b">
        <f t="shared" si="9"/>
        <v>0</v>
      </c>
      <c r="BB179" s="103">
        <f t="shared" si="10"/>
        <v>0</v>
      </c>
      <c r="BC179" s="119">
        <f t="shared" si="11"/>
        <v>0</v>
      </c>
      <c r="BD179" s="103"/>
      <c r="BE179" s="103"/>
      <c r="BF179" s="103"/>
      <c r="BG179" s="103"/>
      <c r="BH179" s="105">
        <f>IF($BB179=1,MAX(BH$120:BH178)+1,0)</f>
        <v>0</v>
      </c>
      <c r="BI179" s="105">
        <f>IF($BB179=2,MAX(BI$120:BI178)+1,0)</f>
        <v>0</v>
      </c>
      <c r="BJ179" s="105">
        <f>IF($BB179=3,MAX(BJ$120:BJ178)+1,0)</f>
        <v>0</v>
      </c>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3"/>
      <c r="DA179" s="115"/>
    </row>
    <row r="180" spans="1:105" ht="12.75">
      <c r="A180" s="54"/>
      <c r="B180" s="32"/>
      <c r="C180" s="178">
        <v>61</v>
      </c>
      <c r="D180" s="178"/>
      <c r="E180" s="161"/>
      <c r="F180" s="161"/>
      <c r="G180" s="161"/>
      <c r="H180" s="161"/>
      <c r="I180" s="161"/>
      <c r="J180" s="161"/>
      <c r="K180" s="161"/>
      <c r="L180" s="161"/>
      <c r="M180" s="161"/>
      <c r="N180" s="161"/>
      <c r="O180" s="161"/>
      <c r="P180" s="161"/>
      <c r="Q180" s="161"/>
      <c r="R180" s="161"/>
      <c r="S180" s="161"/>
      <c r="T180" s="145"/>
      <c r="U180" s="145"/>
      <c r="V180" s="145"/>
      <c r="W180" s="145"/>
      <c r="X180" s="145"/>
      <c r="Y180" s="145"/>
      <c r="Z180" s="145"/>
      <c r="AA180" s="145"/>
      <c r="AB180" s="145"/>
      <c r="AC180" s="179"/>
      <c r="AD180" s="179"/>
      <c r="AE180" s="179"/>
      <c r="AF180" s="179"/>
      <c r="AG180" s="180">
        <f t="shared" si="6"/>
      </c>
      <c r="AH180" s="180"/>
      <c r="AI180" s="180"/>
      <c r="AJ180" s="180"/>
      <c r="AK180" s="187">
        <f t="shared" si="7"/>
      </c>
      <c r="AL180" s="187"/>
      <c r="AM180" s="187"/>
      <c r="AN180" s="187"/>
      <c r="AO180" s="185"/>
      <c r="AP180" s="185"/>
      <c r="AQ180" s="185"/>
      <c r="AR180" s="185"/>
      <c r="AS180" s="186">
        <f t="shared" si="8"/>
        <v>0</v>
      </c>
      <c r="AT180" s="186"/>
      <c r="AU180" s="186"/>
      <c r="AV180" s="186"/>
      <c r="AW180" s="186"/>
      <c r="AX180" s="35"/>
      <c r="AY180" s="101"/>
      <c r="AZ180" s="103"/>
      <c r="BA180" s="103" t="b">
        <f t="shared" si="9"/>
        <v>0</v>
      </c>
      <c r="BB180" s="103">
        <f t="shared" si="10"/>
        <v>0</v>
      </c>
      <c r="BC180" s="119">
        <f t="shared" si="11"/>
        <v>0</v>
      </c>
      <c r="BD180" s="103"/>
      <c r="BE180" s="103"/>
      <c r="BF180" s="103"/>
      <c r="BG180" s="103"/>
      <c r="BH180" s="105">
        <f>IF($BB180=1,MAX(BH$120:BH179)+1,0)</f>
        <v>0</v>
      </c>
      <c r="BI180" s="105">
        <f>IF($BB180=2,MAX(BI$120:BI179)+1,0)</f>
        <v>0</v>
      </c>
      <c r="BJ180" s="105">
        <f>IF($BB180=3,MAX(BJ$120:BJ179)+1,0)</f>
        <v>0</v>
      </c>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3"/>
      <c r="DA180" s="115"/>
    </row>
    <row r="181" spans="1:105" ht="12.75">
      <c r="A181" s="54"/>
      <c r="B181" s="32"/>
      <c r="C181" s="178">
        <v>62</v>
      </c>
      <c r="D181" s="178"/>
      <c r="E181" s="161"/>
      <c r="F181" s="161"/>
      <c r="G181" s="161"/>
      <c r="H181" s="161"/>
      <c r="I181" s="161"/>
      <c r="J181" s="161"/>
      <c r="K181" s="161"/>
      <c r="L181" s="161"/>
      <c r="M181" s="161"/>
      <c r="N181" s="161"/>
      <c r="O181" s="161"/>
      <c r="P181" s="161"/>
      <c r="Q181" s="161"/>
      <c r="R181" s="161"/>
      <c r="S181" s="161"/>
      <c r="T181" s="145"/>
      <c r="U181" s="145"/>
      <c r="V181" s="145"/>
      <c r="W181" s="145"/>
      <c r="X181" s="145"/>
      <c r="Y181" s="145"/>
      <c r="Z181" s="145"/>
      <c r="AA181" s="145"/>
      <c r="AB181" s="145"/>
      <c r="AC181" s="179"/>
      <c r="AD181" s="179"/>
      <c r="AE181" s="179"/>
      <c r="AF181" s="179"/>
      <c r="AG181" s="180">
        <f t="shared" si="6"/>
      </c>
      <c r="AH181" s="180"/>
      <c r="AI181" s="180"/>
      <c r="AJ181" s="180"/>
      <c r="AK181" s="187">
        <f t="shared" si="7"/>
      </c>
      <c r="AL181" s="187"/>
      <c r="AM181" s="187"/>
      <c r="AN181" s="187"/>
      <c r="AO181" s="185"/>
      <c r="AP181" s="185"/>
      <c r="AQ181" s="185"/>
      <c r="AR181" s="185"/>
      <c r="AS181" s="186">
        <f t="shared" si="8"/>
        <v>0</v>
      </c>
      <c r="AT181" s="186"/>
      <c r="AU181" s="186"/>
      <c r="AV181" s="186"/>
      <c r="AW181" s="186"/>
      <c r="AX181" s="35"/>
      <c r="AY181" s="101"/>
      <c r="AZ181" s="103"/>
      <c r="BA181" s="103" t="b">
        <f t="shared" si="9"/>
        <v>0</v>
      </c>
      <c r="BB181" s="103">
        <f t="shared" si="10"/>
        <v>0</v>
      </c>
      <c r="BC181" s="119">
        <f t="shared" si="11"/>
        <v>0</v>
      </c>
      <c r="BD181" s="103"/>
      <c r="BE181" s="103"/>
      <c r="BF181" s="103"/>
      <c r="BG181" s="103"/>
      <c r="BH181" s="105">
        <f>IF($BB181=1,MAX(BH$120:BH180)+1,0)</f>
        <v>0</v>
      </c>
      <c r="BI181" s="105">
        <f>IF($BB181=2,MAX(BI$120:BI180)+1,0)</f>
        <v>0</v>
      </c>
      <c r="BJ181" s="105">
        <f>IF($BB181=3,MAX(BJ$120:BJ180)+1,0)</f>
        <v>0</v>
      </c>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c r="CX181" s="103"/>
      <c r="CY181" s="103"/>
      <c r="CZ181" s="103"/>
      <c r="DA181" s="115"/>
    </row>
    <row r="182" spans="1:105" ht="12.75">
      <c r="A182" s="54"/>
      <c r="B182" s="32"/>
      <c r="C182" s="178">
        <v>63</v>
      </c>
      <c r="D182" s="178"/>
      <c r="E182" s="161"/>
      <c r="F182" s="161"/>
      <c r="G182" s="161"/>
      <c r="H182" s="161"/>
      <c r="I182" s="161"/>
      <c r="J182" s="161"/>
      <c r="K182" s="161"/>
      <c r="L182" s="161"/>
      <c r="M182" s="161"/>
      <c r="N182" s="161"/>
      <c r="O182" s="161"/>
      <c r="P182" s="161"/>
      <c r="Q182" s="161"/>
      <c r="R182" s="161"/>
      <c r="S182" s="161"/>
      <c r="T182" s="145"/>
      <c r="U182" s="145"/>
      <c r="V182" s="145"/>
      <c r="W182" s="145"/>
      <c r="X182" s="145"/>
      <c r="Y182" s="145"/>
      <c r="Z182" s="145"/>
      <c r="AA182" s="145"/>
      <c r="AB182" s="145"/>
      <c r="AC182" s="179"/>
      <c r="AD182" s="179"/>
      <c r="AE182" s="179"/>
      <c r="AF182" s="179"/>
      <c r="AG182" s="180">
        <f t="shared" si="6"/>
      </c>
      <c r="AH182" s="180"/>
      <c r="AI182" s="180"/>
      <c r="AJ182" s="180"/>
      <c r="AK182" s="187">
        <f t="shared" si="7"/>
      </c>
      <c r="AL182" s="187"/>
      <c r="AM182" s="187"/>
      <c r="AN182" s="187"/>
      <c r="AO182" s="185"/>
      <c r="AP182" s="185"/>
      <c r="AQ182" s="185"/>
      <c r="AR182" s="185"/>
      <c r="AS182" s="186">
        <f t="shared" si="8"/>
        <v>0</v>
      </c>
      <c r="AT182" s="186"/>
      <c r="AU182" s="186"/>
      <c r="AV182" s="186"/>
      <c r="AW182" s="186"/>
      <c r="AX182" s="35"/>
      <c r="AY182" s="101"/>
      <c r="AZ182" s="103"/>
      <c r="BA182" s="103" t="b">
        <f t="shared" si="9"/>
        <v>0</v>
      </c>
      <c r="BB182" s="103">
        <f t="shared" si="10"/>
        <v>0</v>
      </c>
      <c r="BC182" s="119">
        <f t="shared" si="11"/>
        <v>0</v>
      </c>
      <c r="BD182" s="103"/>
      <c r="BE182" s="103"/>
      <c r="BF182" s="103"/>
      <c r="BG182" s="103"/>
      <c r="BH182" s="105">
        <f>IF($BB182=1,MAX(BH$120:BH181)+1,0)</f>
        <v>0</v>
      </c>
      <c r="BI182" s="105">
        <f>IF($BB182=2,MAX(BI$120:BI181)+1,0)</f>
        <v>0</v>
      </c>
      <c r="BJ182" s="105">
        <f>IF($BB182=3,MAX(BJ$120:BJ181)+1,0)</f>
        <v>0</v>
      </c>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c r="CX182" s="103"/>
      <c r="CY182" s="103"/>
      <c r="CZ182" s="103"/>
      <c r="DA182" s="115"/>
    </row>
    <row r="183" spans="1:105" ht="12.75">
      <c r="A183" s="54"/>
      <c r="B183" s="32"/>
      <c r="C183" s="178">
        <v>64</v>
      </c>
      <c r="D183" s="178"/>
      <c r="E183" s="161"/>
      <c r="F183" s="161"/>
      <c r="G183" s="161"/>
      <c r="H183" s="161"/>
      <c r="I183" s="161"/>
      <c r="J183" s="161"/>
      <c r="K183" s="161"/>
      <c r="L183" s="161"/>
      <c r="M183" s="161"/>
      <c r="N183" s="161"/>
      <c r="O183" s="161"/>
      <c r="P183" s="161"/>
      <c r="Q183" s="161"/>
      <c r="R183" s="161"/>
      <c r="S183" s="161"/>
      <c r="T183" s="145"/>
      <c r="U183" s="145"/>
      <c r="V183" s="145"/>
      <c r="W183" s="145"/>
      <c r="X183" s="145"/>
      <c r="Y183" s="145"/>
      <c r="Z183" s="145"/>
      <c r="AA183" s="145"/>
      <c r="AB183" s="145"/>
      <c r="AC183" s="179"/>
      <c r="AD183" s="179"/>
      <c r="AE183" s="179"/>
      <c r="AF183" s="179"/>
      <c r="AG183" s="180">
        <f t="shared" si="6"/>
      </c>
      <c r="AH183" s="180"/>
      <c r="AI183" s="180"/>
      <c r="AJ183" s="180"/>
      <c r="AK183" s="187">
        <f t="shared" si="7"/>
      </c>
      <c r="AL183" s="187"/>
      <c r="AM183" s="187"/>
      <c r="AN183" s="187"/>
      <c r="AO183" s="185"/>
      <c r="AP183" s="185"/>
      <c r="AQ183" s="185"/>
      <c r="AR183" s="185"/>
      <c r="AS183" s="186">
        <f t="shared" si="8"/>
        <v>0</v>
      </c>
      <c r="AT183" s="186"/>
      <c r="AU183" s="186"/>
      <c r="AV183" s="186"/>
      <c r="AW183" s="186"/>
      <c r="AX183" s="35"/>
      <c r="AY183" s="101"/>
      <c r="AZ183" s="103"/>
      <c r="BA183" s="103" t="b">
        <f t="shared" si="9"/>
        <v>0</v>
      </c>
      <c r="BB183" s="103">
        <f t="shared" si="10"/>
        <v>0</v>
      </c>
      <c r="BC183" s="119">
        <f t="shared" si="11"/>
        <v>0</v>
      </c>
      <c r="BD183" s="103"/>
      <c r="BE183" s="103"/>
      <c r="BF183" s="103"/>
      <c r="BG183" s="103"/>
      <c r="BH183" s="105">
        <f>IF($BB183=1,MAX(BH$120:BH182)+1,0)</f>
        <v>0</v>
      </c>
      <c r="BI183" s="105">
        <f>IF($BB183=2,MAX(BI$120:BI182)+1,0)</f>
        <v>0</v>
      </c>
      <c r="BJ183" s="105">
        <f>IF($BB183=3,MAX(BJ$120:BJ182)+1,0)</f>
        <v>0</v>
      </c>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c r="CX183" s="103"/>
      <c r="CY183" s="103"/>
      <c r="CZ183" s="103"/>
      <c r="DA183" s="115"/>
    </row>
    <row r="184" spans="1:105" ht="12.75">
      <c r="A184" s="54"/>
      <c r="B184" s="32"/>
      <c r="C184" s="178">
        <v>65</v>
      </c>
      <c r="D184" s="178"/>
      <c r="E184" s="161"/>
      <c r="F184" s="161"/>
      <c r="G184" s="161"/>
      <c r="H184" s="161"/>
      <c r="I184" s="161"/>
      <c r="J184" s="161"/>
      <c r="K184" s="161"/>
      <c r="L184" s="161"/>
      <c r="M184" s="161"/>
      <c r="N184" s="161"/>
      <c r="O184" s="161"/>
      <c r="P184" s="161"/>
      <c r="Q184" s="161"/>
      <c r="R184" s="161"/>
      <c r="S184" s="161"/>
      <c r="T184" s="145"/>
      <c r="U184" s="145"/>
      <c r="V184" s="145"/>
      <c r="W184" s="145"/>
      <c r="X184" s="145"/>
      <c r="Y184" s="145"/>
      <c r="Z184" s="145"/>
      <c r="AA184" s="145"/>
      <c r="AB184" s="145"/>
      <c r="AC184" s="179"/>
      <c r="AD184" s="179"/>
      <c r="AE184" s="179"/>
      <c r="AF184" s="179"/>
      <c r="AG184" s="180">
        <f aca="true" t="shared" si="12" ref="AG184:AG215">IF(AC184="","",AC184*IsverenHissesi)</f>
      </c>
      <c r="AH184" s="180"/>
      <c r="AI184" s="180"/>
      <c r="AJ184" s="180"/>
      <c r="AK184" s="187">
        <f aca="true" t="shared" si="13" ref="AK184:AK215">IF(BA184,SUM(AC184:AG184),"")</f>
      </c>
      <c r="AL184" s="187"/>
      <c r="AM184" s="187"/>
      <c r="AN184" s="187"/>
      <c r="AO184" s="185"/>
      <c r="AP184" s="185"/>
      <c r="AQ184" s="185"/>
      <c r="AR184" s="185"/>
      <c r="AS184" s="186">
        <f aca="true" t="shared" si="14" ref="AS184:AS215">IF(BA184,AK184*AO184,AC184*AO184)</f>
        <v>0</v>
      </c>
      <c r="AT184" s="186"/>
      <c r="AU184" s="186"/>
      <c r="AV184" s="186"/>
      <c r="AW184" s="186"/>
      <c r="AX184" s="35"/>
      <c r="AY184" s="101"/>
      <c r="AZ184" s="103"/>
      <c r="BA184" s="103" t="b">
        <f aca="true" t="shared" si="15" ref="BA184:BA215">J184="Sözleşmeli"</f>
        <v>0</v>
      </c>
      <c r="BB184" s="103">
        <f aca="true" t="shared" si="16" ref="BB184:BB215">IF(J184="",0,IF(BA184,3,IF(J184="Akademik",1,2)))</f>
        <v>0</v>
      </c>
      <c r="BC184" s="119">
        <f aca="true" t="shared" si="17" ref="BC184:BC215">AS184</f>
        <v>0</v>
      </c>
      <c r="BD184" s="103"/>
      <c r="BE184" s="103"/>
      <c r="BF184" s="103"/>
      <c r="BG184" s="103"/>
      <c r="BH184" s="105">
        <f>IF($BB184=1,MAX(BH$120:BH183)+1,0)</f>
        <v>0</v>
      </c>
      <c r="BI184" s="105">
        <f>IF($BB184=2,MAX(BI$120:BI183)+1,0)</f>
        <v>0</v>
      </c>
      <c r="BJ184" s="105">
        <f>IF($BB184=3,MAX(BJ$120:BJ183)+1,0)</f>
        <v>0</v>
      </c>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15"/>
    </row>
    <row r="185" spans="1:105" ht="12.75">
      <c r="A185" s="54"/>
      <c r="B185" s="32"/>
      <c r="C185" s="178">
        <v>66</v>
      </c>
      <c r="D185" s="178"/>
      <c r="E185" s="161"/>
      <c r="F185" s="161"/>
      <c r="G185" s="161"/>
      <c r="H185" s="161"/>
      <c r="I185" s="161"/>
      <c r="J185" s="161"/>
      <c r="K185" s="161"/>
      <c r="L185" s="161"/>
      <c r="M185" s="161"/>
      <c r="N185" s="161"/>
      <c r="O185" s="161"/>
      <c r="P185" s="161"/>
      <c r="Q185" s="161"/>
      <c r="R185" s="161"/>
      <c r="S185" s="161"/>
      <c r="T185" s="145"/>
      <c r="U185" s="145"/>
      <c r="V185" s="145"/>
      <c r="W185" s="145"/>
      <c r="X185" s="145"/>
      <c r="Y185" s="145"/>
      <c r="Z185" s="145"/>
      <c r="AA185" s="145"/>
      <c r="AB185" s="145"/>
      <c r="AC185" s="179"/>
      <c r="AD185" s="179"/>
      <c r="AE185" s="179"/>
      <c r="AF185" s="179"/>
      <c r="AG185" s="180">
        <f t="shared" si="12"/>
      </c>
      <c r="AH185" s="180"/>
      <c r="AI185" s="180"/>
      <c r="AJ185" s="180"/>
      <c r="AK185" s="187">
        <f t="shared" si="13"/>
      </c>
      <c r="AL185" s="187"/>
      <c r="AM185" s="187"/>
      <c r="AN185" s="187"/>
      <c r="AO185" s="185"/>
      <c r="AP185" s="185"/>
      <c r="AQ185" s="185"/>
      <c r="AR185" s="185"/>
      <c r="AS185" s="186">
        <f t="shared" si="14"/>
        <v>0</v>
      </c>
      <c r="AT185" s="186"/>
      <c r="AU185" s="186"/>
      <c r="AV185" s="186"/>
      <c r="AW185" s="186"/>
      <c r="AX185" s="35"/>
      <c r="AY185" s="101"/>
      <c r="AZ185" s="103"/>
      <c r="BA185" s="103" t="b">
        <f t="shared" si="15"/>
        <v>0</v>
      </c>
      <c r="BB185" s="103">
        <f t="shared" si="16"/>
        <v>0</v>
      </c>
      <c r="BC185" s="119">
        <f t="shared" si="17"/>
        <v>0</v>
      </c>
      <c r="BD185" s="103"/>
      <c r="BE185" s="103"/>
      <c r="BF185" s="103"/>
      <c r="BG185" s="103"/>
      <c r="BH185" s="105">
        <f>IF($BB185=1,MAX(BH$120:BH184)+1,0)</f>
        <v>0</v>
      </c>
      <c r="BI185" s="105">
        <f>IF($BB185=2,MAX(BI$120:BI184)+1,0)</f>
        <v>0</v>
      </c>
      <c r="BJ185" s="105">
        <f>IF($BB185=3,MAX(BJ$120:BJ184)+1,0)</f>
        <v>0</v>
      </c>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3"/>
      <c r="DA185" s="115"/>
    </row>
    <row r="186" spans="1:105" ht="12.75">
      <c r="A186" s="54"/>
      <c r="B186" s="32"/>
      <c r="C186" s="178">
        <v>67</v>
      </c>
      <c r="D186" s="178"/>
      <c r="E186" s="161"/>
      <c r="F186" s="161"/>
      <c r="G186" s="161"/>
      <c r="H186" s="161"/>
      <c r="I186" s="161"/>
      <c r="J186" s="161"/>
      <c r="K186" s="161"/>
      <c r="L186" s="161"/>
      <c r="M186" s="161"/>
      <c r="N186" s="161"/>
      <c r="O186" s="161"/>
      <c r="P186" s="161"/>
      <c r="Q186" s="161"/>
      <c r="R186" s="161"/>
      <c r="S186" s="161"/>
      <c r="T186" s="145"/>
      <c r="U186" s="145"/>
      <c r="V186" s="145"/>
      <c r="W186" s="145"/>
      <c r="X186" s="145"/>
      <c r="Y186" s="145"/>
      <c r="Z186" s="145"/>
      <c r="AA186" s="145"/>
      <c r="AB186" s="145"/>
      <c r="AC186" s="179"/>
      <c r="AD186" s="179"/>
      <c r="AE186" s="179"/>
      <c r="AF186" s="179"/>
      <c r="AG186" s="180">
        <f t="shared" si="12"/>
      </c>
      <c r="AH186" s="180"/>
      <c r="AI186" s="180"/>
      <c r="AJ186" s="180"/>
      <c r="AK186" s="187">
        <f t="shared" si="13"/>
      </c>
      <c r="AL186" s="187"/>
      <c r="AM186" s="187"/>
      <c r="AN186" s="187"/>
      <c r="AO186" s="185"/>
      <c r="AP186" s="185"/>
      <c r="AQ186" s="185"/>
      <c r="AR186" s="185"/>
      <c r="AS186" s="186">
        <f t="shared" si="14"/>
        <v>0</v>
      </c>
      <c r="AT186" s="186"/>
      <c r="AU186" s="186"/>
      <c r="AV186" s="186"/>
      <c r="AW186" s="186"/>
      <c r="AX186" s="35"/>
      <c r="AY186" s="101"/>
      <c r="AZ186" s="103"/>
      <c r="BA186" s="103" t="b">
        <f t="shared" si="15"/>
        <v>0</v>
      </c>
      <c r="BB186" s="103">
        <f t="shared" si="16"/>
        <v>0</v>
      </c>
      <c r="BC186" s="119">
        <f t="shared" si="17"/>
        <v>0</v>
      </c>
      <c r="BD186" s="103"/>
      <c r="BE186" s="103"/>
      <c r="BF186" s="103"/>
      <c r="BG186" s="103"/>
      <c r="BH186" s="105">
        <f>IF($BB186=1,MAX(BH$120:BH185)+1,0)</f>
        <v>0</v>
      </c>
      <c r="BI186" s="105">
        <f>IF($BB186=2,MAX(BI$120:BI185)+1,0)</f>
        <v>0</v>
      </c>
      <c r="BJ186" s="105">
        <f>IF($BB186=3,MAX(BJ$120:BJ185)+1,0)</f>
        <v>0</v>
      </c>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15"/>
    </row>
    <row r="187" spans="1:105" ht="12.75">
      <c r="A187" s="54"/>
      <c r="B187" s="32"/>
      <c r="C187" s="178">
        <v>68</v>
      </c>
      <c r="D187" s="178"/>
      <c r="E187" s="161"/>
      <c r="F187" s="161"/>
      <c r="G187" s="161"/>
      <c r="H187" s="161"/>
      <c r="I187" s="161"/>
      <c r="J187" s="161"/>
      <c r="K187" s="161"/>
      <c r="L187" s="161"/>
      <c r="M187" s="161"/>
      <c r="N187" s="161"/>
      <c r="O187" s="161"/>
      <c r="P187" s="161"/>
      <c r="Q187" s="161"/>
      <c r="R187" s="161"/>
      <c r="S187" s="161"/>
      <c r="T187" s="145"/>
      <c r="U187" s="145"/>
      <c r="V187" s="145"/>
      <c r="W187" s="145"/>
      <c r="X187" s="145"/>
      <c r="Y187" s="145"/>
      <c r="Z187" s="145"/>
      <c r="AA187" s="145"/>
      <c r="AB187" s="145"/>
      <c r="AC187" s="179"/>
      <c r="AD187" s="179"/>
      <c r="AE187" s="179"/>
      <c r="AF187" s="179"/>
      <c r="AG187" s="180">
        <f t="shared" si="12"/>
      </c>
      <c r="AH187" s="180"/>
      <c r="AI187" s="180"/>
      <c r="AJ187" s="180"/>
      <c r="AK187" s="187">
        <f t="shared" si="13"/>
      </c>
      <c r="AL187" s="187"/>
      <c r="AM187" s="187"/>
      <c r="AN187" s="187"/>
      <c r="AO187" s="185"/>
      <c r="AP187" s="185"/>
      <c r="AQ187" s="185"/>
      <c r="AR187" s="185"/>
      <c r="AS187" s="186">
        <f t="shared" si="14"/>
        <v>0</v>
      </c>
      <c r="AT187" s="186"/>
      <c r="AU187" s="186"/>
      <c r="AV187" s="186"/>
      <c r="AW187" s="186"/>
      <c r="AX187" s="35"/>
      <c r="AY187" s="101"/>
      <c r="AZ187" s="103"/>
      <c r="BA187" s="103" t="b">
        <f t="shared" si="15"/>
        <v>0</v>
      </c>
      <c r="BB187" s="103">
        <f t="shared" si="16"/>
        <v>0</v>
      </c>
      <c r="BC187" s="119">
        <f t="shared" si="17"/>
        <v>0</v>
      </c>
      <c r="BD187" s="103"/>
      <c r="BE187" s="103"/>
      <c r="BF187" s="103"/>
      <c r="BG187" s="103"/>
      <c r="BH187" s="105">
        <f>IF($BB187=1,MAX(BH$120:BH186)+1,0)</f>
        <v>0</v>
      </c>
      <c r="BI187" s="105">
        <f>IF($BB187=2,MAX(BI$120:BI186)+1,0)</f>
        <v>0</v>
      </c>
      <c r="BJ187" s="105">
        <f>IF($BB187=3,MAX(BJ$120:BJ186)+1,0)</f>
        <v>0</v>
      </c>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15"/>
    </row>
    <row r="188" spans="1:105" ht="12.75">
      <c r="A188" s="54"/>
      <c r="B188" s="32"/>
      <c r="C188" s="178">
        <v>69</v>
      </c>
      <c r="D188" s="178"/>
      <c r="E188" s="161"/>
      <c r="F188" s="161"/>
      <c r="G188" s="161"/>
      <c r="H188" s="161"/>
      <c r="I188" s="161"/>
      <c r="J188" s="161"/>
      <c r="K188" s="161"/>
      <c r="L188" s="161"/>
      <c r="M188" s="161"/>
      <c r="N188" s="161"/>
      <c r="O188" s="161"/>
      <c r="P188" s="161"/>
      <c r="Q188" s="161"/>
      <c r="R188" s="161"/>
      <c r="S188" s="161"/>
      <c r="T188" s="145"/>
      <c r="U188" s="145"/>
      <c r="V188" s="145"/>
      <c r="W188" s="145"/>
      <c r="X188" s="145"/>
      <c r="Y188" s="145"/>
      <c r="Z188" s="145"/>
      <c r="AA188" s="145"/>
      <c r="AB188" s="145"/>
      <c r="AC188" s="179"/>
      <c r="AD188" s="179"/>
      <c r="AE188" s="179"/>
      <c r="AF188" s="179"/>
      <c r="AG188" s="180">
        <f t="shared" si="12"/>
      </c>
      <c r="AH188" s="180"/>
      <c r="AI188" s="180"/>
      <c r="AJ188" s="180"/>
      <c r="AK188" s="187">
        <f t="shared" si="13"/>
      </c>
      <c r="AL188" s="187"/>
      <c r="AM188" s="187"/>
      <c r="AN188" s="187"/>
      <c r="AO188" s="185"/>
      <c r="AP188" s="185"/>
      <c r="AQ188" s="185"/>
      <c r="AR188" s="185"/>
      <c r="AS188" s="186">
        <f t="shared" si="14"/>
        <v>0</v>
      </c>
      <c r="AT188" s="186"/>
      <c r="AU188" s="186"/>
      <c r="AV188" s="186"/>
      <c r="AW188" s="186"/>
      <c r="AX188" s="35"/>
      <c r="AY188" s="101"/>
      <c r="AZ188" s="103"/>
      <c r="BA188" s="103" t="b">
        <f t="shared" si="15"/>
        <v>0</v>
      </c>
      <c r="BB188" s="103">
        <f t="shared" si="16"/>
        <v>0</v>
      </c>
      <c r="BC188" s="119">
        <f t="shared" si="17"/>
        <v>0</v>
      </c>
      <c r="BD188" s="103"/>
      <c r="BE188" s="103"/>
      <c r="BF188" s="103"/>
      <c r="BG188" s="103"/>
      <c r="BH188" s="105">
        <f>IF($BB188=1,MAX(BH$120:BH187)+1,0)</f>
        <v>0</v>
      </c>
      <c r="BI188" s="105">
        <f>IF($BB188=2,MAX(BI$120:BI187)+1,0)</f>
        <v>0</v>
      </c>
      <c r="BJ188" s="105">
        <f>IF($BB188=3,MAX(BJ$120:BJ187)+1,0)</f>
        <v>0</v>
      </c>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15"/>
    </row>
    <row r="189" spans="1:105" ht="12.75">
      <c r="A189" s="54"/>
      <c r="B189" s="32"/>
      <c r="C189" s="178">
        <v>70</v>
      </c>
      <c r="D189" s="178"/>
      <c r="E189" s="161"/>
      <c r="F189" s="161"/>
      <c r="G189" s="161"/>
      <c r="H189" s="161"/>
      <c r="I189" s="161"/>
      <c r="J189" s="161"/>
      <c r="K189" s="161"/>
      <c r="L189" s="161"/>
      <c r="M189" s="161"/>
      <c r="N189" s="161"/>
      <c r="O189" s="161"/>
      <c r="P189" s="161"/>
      <c r="Q189" s="161"/>
      <c r="R189" s="161"/>
      <c r="S189" s="161"/>
      <c r="T189" s="145"/>
      <c r="U189" s="145"/>
      <c r="V189" s="145"/>
      <c r="W189" s="145"/>
      <c r="X189" s="145"/>
      <c r="Y189" s="145"/>
      <c r="Z189" s="145"/>
      <c r="AA189" s="145"/>
      <c r="AB189" s="145"/>
      <c r="AC189" s="179"/>
      <c r="AD189" s="179"/>
      <c r="AE189" s="179"/>
      <c r="AF189" s="179"/>
      <c r="AG189" s="180">
        <f t="shared" si="12"/>
      </c>
      <c r="AH189" s="180"/>
      <c r="AI189" s="180"/>
      <c r="AJ189" s="180"/>
      <c r="AK189" s="187">
        <f t="shared" si="13"/>
      </c>
      <c r="AL189" s="187"/>
      <c r="AM189" s="187"/>
      <c r="AN189" s="187"/>
      <c r="AO189" s="185"/>
      <c r="AP189" s="185"/>
      <c r="AQ189" s="185"/>
      <c r="AR189" s="185"/>
      <c r="AS189" s="186">
        <f t="shared" si="14"/>
        <v>0</v>
      </c>
      <c r="AT189" s="186"/>
      <c r="AU189" s="186"/>
      <c r="AV189" s="186"/>
      <c r="AW189" s="186"/>
      <c r="AX189" s="35"/>
      <c r="AY189" s="101"/>
      <c r="AZ189" s="103"/>
      <c r="BA189" s="103" t="b">
        <f t="shared" si="15"/>
        <v>0</v>
      </c>
      <c r="BB189" s="103">
        <f t="shared" si="16"/>
        <v>0</v>
      </c>
      <c r="BC189" s="119">
        <f t="shared" si="17"/>
        <v>0</v>
      </c>
      <c r="BD189" s="103"/>
      <c r="BE189" s="103"/>
      <c r="BF189" s="103"/>
      <c r="BG189" s="103"/>
      <c r="BH189" s="105">
        <f>IF($BB189=1,MAX(BH$120:BH188)+1,0)</f>
        <v>0</v>
      </c>
      <c r="BI189" s="105">
        <f>IF($BB189=2,MAX(BI$120:BI188)+1,0)</f>
        <v>0</v>
      </c>
      <c r="BJ189" s="105">
        <f>IF($BB189=3,MAX(BJ$120:BJ188)+1,0)</f>
        <v>0</v>
      </c>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15"/>
    </row>
    <row r="190" spans="1:105" ht="12.75">
      <c r="A190" s="54"/>
      <c r="B190" s="32"/>
      <c r="C190" s="178">
        <v>71</v>
      </c>
      <c r="D190" s="178"/>
      <c r="E190" s="161"/>
      <c r="F190" s="161"/>
      <c r="G190" s="161"/>
      <c r="H190" s="161"/>
      <c r="I190" s="161"/>
      <c r="J190" s="161"/>
      <c r="K190" s="161"/>
      <c r="L190" s="161"/>
      <c r="M190" s="161"/>
      <c r="N190" s="161"/>
      <c r="O190" s="161"/>
      <c r="P190" s="161"/>
      <c r="Q190" s="161"/>
      <c r="R190" s="161"/>
      <c r="S190" s="161"/>
      <c r="T190" s="145"/>
      <c r="U190" s="145"/>
      <c r="V190" s="145"/>
      <c r="W190" s="145"/>
      <c r="X190" s="145"/>
      <c r="Y190" s="145"/>
      <c r="Z190" s="145"/>
      <c r="AA190" s="145"/>
      <c r="AB190" s="145"/>
      <c r="AC190" s="179"/>
      <c r="AD190" s="179"/>
      <c r="AE190" s="179"/>
      <c r="AF190" s="179"/>
      <c r="AG190" s="180">
        <f t="shared" si="12"/>
      </c>
      <c r="AH190" s="180"/>
      <c r="AI190" s="180"/>
      <c r="AJ190" s="180"/>
      <c r="AK190" s="187">
        <f t="shared" si="13"/>
      </c>
      <c r="AL190" s="187"/>
      <c r="AM190" s="187"/>
      <c r="AN190" s="187"/>
      <c r="AO190" s="185"/>
      <c r="AP190" s="185"/>
      <c r="AQ190" s="185"/>
      <c r="AR190" s="185"/>
      <c r="AS190" s="186">
        <f t="shared" si="14"/>
        <v>0</v>
      </c>
      <c r="AT190" s="186"/>
      <c r="AU190" s="186"/>
      <c r="AV190" s="186"/>
      <c r="AW190" s="186"/>
      <c r="AX190" s="35"/>
      <c r="AY190" s="101"/>
      <c r="AZ190" s="103"/>
      <c r="BA190" s="103" t="b">
        <f t="shared" si="15"/>
        <v>0</v>
      </c>
      <c r="BB190" s="103">
        <f t="shared" si="16"/>
        <v>0</v>
      </c>
      <c r="BC190" s="119">
        <f t="shared" si="17"/>
        <v>0</v>
      </c>
      <c r="BD190" s="103"/>
      <c r="BE190" s="103"/>
      <c r="BF190" s="103"/>
      <c r="BG190" s="103"/>
      <c r="BH190" s="105">
        <f>IF($BB190=1,MAX(BH$120:BH189)+1,0)</f>
        <v>0</v>
      </c>
      <c r="BI190" s="105">
        <f>IF($BB190=2,MAX(BI$120:BI189)+1,0)</f>
        <v>0</v>
      </c>
      <c r="BJ190" s="105">
        <f>IF($BB190=3,MAX(BJ$120:BJ189)+1,0)</f>
        <v>0</v>
      </c>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15"/>
    </row>
    <row r="191" spans="1:105" ht="12.75">
      <c r="A191" s="54"/>
      <c r="B191" s="32"/>
      <c r="C191" s="178">
        <v>72</v>
      </c>
      <c r="D191" s="178"/>
      <c r="E191" s="161"/>
      <c r="F191" s="161"/>
      <c r="G191" s="161"/>
      <c r="H191" s="161"/>
      <c r="I191" s="161"/>
      <c r="J191" s="161"/>
      <c r="K191" s="161"/>
      <c r="L191" s="161"/>
      <c r="M191" s="161"/>
      <c r="N191" s="161"/>
      <c r="O191" s="161"/>
      <c r="P191" s="161"/>
      <c r="Q191" s="161"/>
      <c r="R191" s="161"/>
      <c r="S191" s="161"/>
      <c r="T191" s="145"/>
      <c r="U191" s="145"/>
      <c r="V191" s="145"/>
      <c r="W191" s="145"/>
      <c r="X191" s="145"/>
      <c r="Y191" s="145"/>
      <c r="Z191" s="145"/>
      <c r="AA191" s="145"/>
      <c r="AB191" s="145"/>
      <c r="AC191" s="179"/>
      <c r="AD191" s="179"/>
      <c r="AE191" s="179"/>
      <c r="AF191" s="179"/>
      <c r="AG191" s="180">
        <f t="shared" si="12"/>
      </c>
      <c r="AH191" s="180"/>
      <c r="AI191" s="180"/>
      <c r="AJ191" s="180"/>
      <c r="AK191" s="187">
        <f t="shared" si="13"/>
      </c>
      <c r="AL191" s="187"/>
      <c r="AM191" s="187"/>
      <c r="AN191" s="187"/>
      <c r="AO191" s="185"/>
      <c r="AP191" s="185"/>
      <c r="AQ191" s="185"/>
      <c r="AR191" s="185"/>
      <c r="AS191" s="186">
        <f t="shared" si="14"/>
        <v>0</v>
      </c>
      <c r="AT191" s="186"/>
      <c r="AU191" s="186"/>
      <c r="AV191" s="186"/>
      <c r="AW191" s="186"/>
      <c r="AX191" s="35"/>
      <c r="AY191" s="101"/>
      <c r="AZ191" s="103"/>
      <c r="BA191" s="103" t="b">
        <f t="shared" si="15"/>
        <v>0</v>
      </c>
      <c r="BB191" s="103">
        <f t="shared" si="16"/>
        <v>0</v>
      </c>
      <c r="BC191" s="119">
        <f t="shared" si="17"/>
        <v>0</v>
      </c>
      <c r="BD191" s="103"/>
      <c r="BE191" s="103"/>
      <c r="BF191" s="103"/>
      <c r="BG191" s="103"/>
      <c r="BH191" s="105">
        <f>IF($BB191=1,MAX(BH$120:BH190)+1,0)</f>
        <v>0</v>
      </c>
      <c r="BI191" s="105">
        <f>IF($BB191=2,MAX(BI$120:BI190)+1,0)</f>
        <v>0</v>
      </c>
      <c r="BJ191" s="105">
        <f>IF($BB191=3,MAX(BJ$120:BJ190)+1,0)</f>
        <v>0</v>
      </c>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15"/>
    </row>
    <row r="192" spans="1:105" ht="12.75">
      <c r="A192" s="54"/>
      <c r="B192" s="32"/>
      <c r="C192" s="178">
        <v>73</v>
      </c>
      <c r="D192" s="178"/>
      <c r="E192" s="161"/>
      <c r="F192" s="161"/>
      <c r="G192" s="161"/>
      <c r="H192" s="161"/>
      <c r="I192" s="161"/>
      <c r="J192" s="161"/>
      <c r="K192" s="161"/>
      <c r="L192" s="161"/>
      <c r="M192" s="161"/>
      <c r="N192" s="161"/>
      <c r="O192" s="161"/>
      <c r="P192" s="161"/>
      <c r="Q192" s="161"/>
      <c r="R192" s="161"/>
      <c r="S192" s="161"/>
      <c r="T192" s="145"/>
      <c r="U192" s="145"/>
      <c r="V192" s="145"/>
      <c r="W192" s="145"/>
      <c r="X192" s="145"/>
      <c r="Y192" s="145"/>
      <c r="Z192" s="145"/>
      <c r="AA192" s="145"/>
      <c r="AB192" s="145"/>
      <c r="AC192" s="179"/>
      <c r="AD192" s="179"/>
      <c r="AE192" s="179"/>
      <c r="AF192" s="179"/>
      <c r="AG192" s="180">
        <f t="shared" si="12"/>
      </c>
      <c r="AH192" s="180"/>
      <c r="AI192" s="180"/>
      <c r="AJ192" s="180"/>
      <c r="AK192" s="187">
        <f t="shared" si="13"/>
      </c>
      <c r="AL192" s="187"/>
      <c r="AM192" s="187"/>
      <c r="AN192" s="187"/>
      <c r="AO192" s="185"/>
      <c r="AP192" s="185"/>
      <c r="AQ192" s="185"/>
      <c r="AR192" s="185"/>
      <c r="AS192" s="186">
        <f t="shared" si="14"/>
        <v>0</v>
      </c>
      <c r="AT192" s="186"/>
      <c r="AU192" s="186"/>
      <c r="AV192" s="186"/>
      <c r="AW192" s="186"/>
      <c r="AX192" s="35"/>
      <c r="AY192" s="101"/>
      <c r="AZ192" s="103"/>
      <c r="BA192" s="103" t="b">
        <f t="shared" si="15"/>
        <v>0</v>
      </c>
      <c r="BB192" s="103">
        <f t="shared" si="16"/>
        <v>0</v>
      </c>
      <c r="BC192" s="119">
        <f t="shared" si="17"/>
        <v>0</v>
      </c>
      <c r="BD192" s="103"/>
      <c r="BE192" s="103"/>
      <c r="BF192" s="103"/>
      <c r="BG192" s="103"/>
      <c r="BH192" s="105">
        <f>IF($BB192=1,MAX(BH$120:BH191)+1,0)</f>
        <v>0</v>
      </c>
      <c r="BI192" s="105">
        <f>IF($BB192=2,MAX(BI$120:BI191)+1,0)</f>
        <v>0</v>
      </c>
      <c r="BJ192" s="105">
        <f>IF($BB192=3,MAX(BJ$120:BJ191)+1,0)</f>
        <v>0</v>
      </c>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15"/>
    </row>
    <row r="193" spans="1:105" ht="12.75">
      <c r="A193" s="54"/>
      <c r="B193" s="32"/>
      <c r="C193" s="178">
        <v>74</v>
      </c>
      <c r="D193" s="178"/>
      <c r="E193" s="161"/>
      <c r="F193" s="161"/>
      <c r="G193" s="161"/>
      <c r="H193" s="161"/>
      <c r="I193" s="161"/>
      <c r="J193" s="161"/>
      <c r="K193" s="161"/>
      <c r="L193" s="161"/>
      <c r="M193" s="161"/>
      <c r="N193" s="161"/>
      <c r="O193" s="161"/>
      <c r="P193" s="161"/>
      <c r="Q193" s="161"/>
      <c r="R193" s="161"/>
      <c r="S193" s="161"/>
      <c r="T193" s="145"/>
      <c r="U193" s="145"/>
      <c r="V193" s="145"/>
      <c r="W193" s="145"/>
      <c r="X193" s="145"/>
      <c r="Y193" s="145"/>
      <c r="Z193" s="145"/>
      <c r="AA193" s="145"/>
      <c r="AB193" s="145"/>
      <c r="AC193" s="179"/>
      <c r="AD193" s="179"/>
      <c r="AE193" s="179"/>
      <c r="AF193" s="179"/>
      <c r="AG193" s="180">
        <f t="shared" si="12"/>
      </c>
      <c r="AH193" s="180"/>
      <c r="AI193" s="180"/>
      <c r="AJ193" s="180"/>
      <c r="AK193" s="187">
        <f t="shared" si="13"/>
      </c>
      <c r="AL193" s="187"/>
      <c r="AM193" s="187"/>
      <c r="AN193" s="187"/>
      <c r="AO193" s="185"/>
      <c r="AP193" s="185"/>
      <c r="AQ193" s="185"/>
      <c r="AR193" s="185"/>
      <c r="AS193" s="186">
        <f t="shared" si="14"/>
        <v>0</v>
      </c>
      <c r="AT193" s="186"/>
      <c r="AU193" s="186"/>
      <c r="AV193" s="186"/>
      <c r="AW193" s="186"/>
      <c r="AX193" s="35"/>
      <c r="AY193" s="101"/>
      <c r="AZ193" s="103"/>
      <c r="BA193" s="103" t="b">
        <f t="shared" si="15"/>
        <v>0</v>
      </c>
      <c r="BB193" s="103">
        <f t="shared" si="16"/>
        <v>0</v>
      </c>
      <c r="BC193" s="119">
        <f t="shared" si="17"/>
        <v>0</v>
      </c>
      <c r="BD193" s="103"/>
      <c r="BE193" s="103"/>
      <c r="BF193" s="103"/>
      <c r="BG193" s="103"/>
      <c r="BH193" s="105">
        <f>IF($BB193=1,MAX(BH$120:BH192)+1,0)</f>
        <v>0</v>
      </c>
      <c r="BI193" s="105">
        <f>IF($BB193=2,MAX(BI$120:BI192)+1,0)</f>
        <v>0</v>
      </c>
      <c r="BJ193" s="105">
        <f>IF($BB193=3,MAX(BJ$120:BJ192)+1,0)</f>
        <v>0</v>
      </c>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15"/>
    </row>
    <row r="194" spans="1:105" ht="12.75">
      <c r="A194" s="54"/>
      <c r="B194" s="32"/>
      <c r="C194" s="178">
        <v>75</v>
      </c>
      <c r="D194" s="178"/>
      <c r="E194" s="161"/>
      <c r="F194" s="161"/>
      <c r="G194" s="161"/>
      <c r="H194" s="161"/>
      <c r="I194" s="161"/>
      <c r="J194" s="161"/>
      <c r="K194" s="161"/>
      <c r="L194" s="161"/>
      <c r="M194" s="161"/>
      <c r="N194" s="161"/>
      <c r="O194" s="161"/>
      <c r="P194" s="161"/>
      <c r="Q194" s="161"/>
      <c r="R194" s="161"/>
      <c r="S194" s="161"/>
      <c r="T194" s="145"/>
      <c r="U194" s="145"/>
      <c r="V194" s="145"/>
      <c r="W194" s="145"/>
      <c r="X194" s="145"/>
      <c r="Y194" s="145"/>
      <c r="Z194" s="145"/>
      <c r="AA194" s="145"/>
      <c r="AB194" s="145"/>
      <c r="AC194" s="179"/>
      <c r="AD194" s="179"/>
      <c r="AE194" s="179"/>
      <c r="AF194" s="179"/>
      <c r="AG194" s="180">
        <f t="shared" si="12"/>
      </c>
      <c r="AH194" s="180"/>
      <c r="AI194" s="180"/>
      <c r="AJ194" s="180"/>
      <c r="AK194" s="187">
        <f t="shared" si="13"/>
      </c>
      <c r="AL194" s="187"/>
      <c r="AM194" s="187"/>
      <c r="AN194" s="187"/>
      <c r="AO194" s="185"/>
      <c r="AP194" s="185"/>
      <c r="AQ194" s="185"/>
      <c r="AR194" s="185"/>
      <c r="AS194" s="186">
        <f t="shared" si="14"/>
        <v>0</v>
      </c>
      <c r="AT194" s="186"/>
      <c r="AU194" s="186"/>
      <c r="AV194" s="186"/>
      <c r="AW194" s="186"/>
      <c r="AX194" s="35"/>
      <c r="AY194" s="101"/>
      <c r="AZ194" s="103"/>
      <c r="BA194" s="103" t="b">
        <f t="shared" si="15"/>
        <v>0</v>
      </c>
      <c r="BB194" s="103">
        <f t="shared" si="16"/>
        <v>0</v>
      </c>
      <c r="BC194" s="119">
        <f t="shared" si="17"/>
        <v>0</v>
      </c>
      <c r="BD194" s="103"/>
      <c r="BE194" s="103"/>
      <c r="BF194" s="103"/>
      <c r="BG194" s="103"/>
      <c r="BH194" s="105">
        <f>IF($BB194=1,MAX(BH$120:BH193)+1,0)</f>
        <v>0</v>
      </c>
      <c r="BI194" s="105">
        <f>IF($BB194=2,MAX(BI$120:BI193)+1,0)</f>
        <v>0</v>
      </c>
      <c r="BJ194" s="105">
        <f>IF($BB194=3,MAX(BJ$120:BJ193)+1,0)</f>
        <v>0</v>
      </c>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15"/>
    </row>
    <row r="195" spans="1:105" ht="12.75">
      <c r="A195" s="54"/>
      <c r="B195" s="32"/>
      <c r="C195" s="178">
        <v>76</v>
      </c>
      <c r="D195" s="178"/>
      <c r="E195" s="161"/>
      <c r="F195" s="161"/>
      <c r="G195" s="161"/>
      <c r="H195" s="161"/>
      <c r="I195" s="161"/>
      <c r="J195" s="161"/>
      <c r="K195" s="161"/>
      <c r="L195" s="161"/>
      <c r="M195" s="161"/>
      <c r="N195" s="161"/>
      <c r="O195" s="161"/>
      <c r="P195" s="161"/>
      <c r="Q195" s="161"/>
      <c r="R195" s="161"/>
      <c r="S195" s="161"/>
      <c r="T195" s="145"/>
      <c r="U195" s="145"/>
      <c r="V195" s="145"/>
      <c r="W195" s="145"/>
      <c r="X195" s="145"/>
      <c r="Y195" s="145"/>
      <c r="Z195" s="145"/>
      <c r="AA195" s="145"/>
      <c r="AB195" s="145"/>
      <c r="AC195" s="179"/>
      <c r="AD195" s="179"/>
      <c r="AE195" s="179"/>
      <c r="AF195" s="179"/>
      <c r="AG195" s="180">
        <f t="shared" si="12"/>
      </c>
      <c r="AH195" s="180"/>
      <c r="AI195" s="180"/>
      <c r="AJ195" s="180"/>
      <c r="AK195" s="187">
        <f t="shared" si="13"/>
      </c>
      <c r="AL195" s="187"/>
      <c r="AM195" s="187"/>
      <c r="AN195" s="187"/>
      <c r="AO195" s="185"/>
      <c r="AP195" s="185"/>
      <c r="AQ195" s="185"/>
      <c r="AR195" s="185"/>
      <c r="AS195" s="186">
        <f t="shared" si="14"/>
        <v>0</v>
      </c>
      <c r="AT195" s="186"/>
      <c r="AU195" s="186"/>
      <c r="AV195" s="186"/>
      <c r="AW195" s="186"/>
      <c r="AX195" s="35"/>
      <c r="AY195" s="101"/>
      <c r="AZ195" s="103"/>
      <c r="BA195" s="103" t="b">
        <f t="shared" si="15"/>
        <v>0</v>
      </c>
      <c r="BB195" s="103">
        <f t="shared" si="16"/>
        <v>0</v>
      </c>
      <c r="BC195" s="119">
        <f t="shared" si="17"/>
        <v>0</v>
      </c>
      <c r="BD195" s="103"/>
      <c r="BE195" s="103"/>
      <c r="BF195" s="103"/>
      <c r="BG195" s="103"/>
      <c r="BH195" s="105">
        <f>IF($BB195=1,MAX(BH$120:BH194)+1,0)</f>
        <v>0</v>
      </c>
      <c r="BI195" s="105">
        <f>IF($BB195=2,MAX(BI$120:BI194)+1,0)</f>
        <v>0</v>
      </c>
      <c r="BJ195" s="105">
        <f>IF($BB195=3,MAX(BJ$120:BJ194)+1,0)</f>
        <v>0</v>
      </c>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15"/>
    </row>
    <row r="196" spans="1:105" ht="12.75">
      <c r="A196" s="54"/>
      <c r="B196" s="32"/>
      <c r="C196" s="178">
        <v>77</v>
      </c>
      <c r="D196" s="178"/>
      <c r="E196" s="161"/>
      <c r="F196" s="161"/>
      <c r="G196" s="161"/>
      <c r="H196" s="161"/>
      <c r="I196" s="161"/>
      <c r="J196" s="161"/>
      <c r="K196" s="161"/>
      <c r="L196" s="161"/>
      <c r="M196" s="161"/>
      <c r="N196" s="161"/>
      <c r="O196" s="161"/>
      <c r="P196" s="161"/>
      <c r="Q196" s="161"/>
      <c r="R196" s="161"/>
      <c r="S196" s="161"/>
      <c r="T196" s="145"/>
      <c r="U196" s="145"/>
      <c r="V196" s="145"/>
      <c r="W196" s="145"/>
      <c r="X196" s="145"/>
      <c r="Y196" s="145"/>
      <c r="Z196" s="145"/>
      <c r="AA196" s="145"/>
      <c r="AB196" s="145"/>
      <c r="AC196" s="179"/>
      <c r="AD196" s="179"/>
      <c r="AE196" s="179"/>
      <c r="AF196" s="179"/>
      <c r="AG196" s="180">
        <f t="shared" si="12"/>
      </c>
      <c r="AH196" s="180"/>
      <c r="AI196" s="180"/>
      <c r="AJ196" s="180"/>
      <c r="AK196" s="187">
        <f t="shared" si="13"/>
      </c>
      <c r="AL196" s="187"/>
      <c r="AM196" s="187"/>
      <c r="AN196" s="187"/>
      <c r="AO196" s="185"/>
      <c r="AP196" s="185"/>
      <c r="AQ196" s="185"/>
      <c r="AR196" s="185"/>
      <c r="AS196" s="186">
        <f t="shared" si="14"/>
        <v>0</v>
      </c>
      <c r="AT196" s="186"/>
      <c r="AU196" s="186"/>
      <c r="AV196" s="186"/>
      <c r="AW196" s="186"/>
      <c r="AX196" s="35"/>
      <c r="AY196" s="101"/>
      <c r="AZ196" s="103"/>
      <c r="BA196" s="103" t="b">
        <f t="shared" si="15"/>
        <v>0</v>
      </c>
      <c r="BB196" s="103">
        <f t="shared" si="16"/>
        <v>0</v>
      </c>
      <c r="BC196" s="119">
        <f t="shared" si="17"/>
        <v>0</v>
      </c>
      <c r="BD196" s="103"/>
      <c r="BE196" s="103"/>
      <c r="BF196" s="103"/>
      <c r="BG196" s="103"/>
      <c r="BH196" s="105">
        <f>IF($BB196=1,MAX(BH$120:BH195)+1,0)</f>
        <v>0</v>
      </c>
      <c r="BI196" s="105">
        <f>IF($BB196=2,MAX(BI$120:BI195)+1,0)</f>
        <v>0</v>
      </c>
      <c r="BJ196" s="105">
        <f>IF($BB196=3,MAX(BJ$120:BJ195)+1,0)</f>
        <v>0</v>
      </c>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15"/>
    </row>
    <row r="197" spans="1:105" ht="12.75">
      <c r="A197" s="54"/>
      <c r="B197" s="32"/>
      <c r="C197" s="178">
        <v>78</v>
      </c>
      <c r="D197" s="178"/>
      <c r="E197" s="161"/>
      <c r="F197" s="161"/>
      <c r="G197" s="161"/>
      <c r="H197" s="161"/>
      <c r="I197" s="161"/>
      <c r="J197" s="161"/>
      <c r="K197" s="161"/>
      <c r="L197" s="161"/>
      <c r="M197" s="161"/>
      <c r="N197" s="161"/>
      <c r="O197" s="161"/>
      <c r="P197" s="161"/>
      <c r="Q197" s="161"/>
      <c r="R197" s="161"/>
      <c r="S197" s="161"/>
      <c r="T197" s="145"/>
      <c r="U197" s="145"/>
      <c r="V197" s="145"/>
      <c r="W197" s="145"/>
      <c r="X197" s="145"/>
      <c r="Y197" s="145"/>
      <c r="Z197" s="145"/>
      <c r="AA197" s="145"/>
      <c r="AB197" s="145"/>
      <c r="AC197" s="179"/>
      <c r="AD197" s="179"/>
      <c r="AE197" s="179"/>
      <c r="AF197" s="179"/>
      <c r="AG197" s="180">
        <f t="shared" si="12"/>
      </c>
      <c r="AH197" s="180"/>
      <c r="AI197" s="180"/>
      <c r="AJ197" s="180"/>
      <c r="AK197" s="187">
        <f t="shared" si="13"/>
      </c>
      <c r="AL197" s="187"/>
      <c r="AM197" s="187"/>
      <c r="AN197" s="187"/>
      <c r="AO197" s="185"/>
      <c r="AP197" s="185"/>
      <c r="AQ197" s="185"/>
      <c r="AR197" s="185"/>
      <c r="AS197" s="186">
        <f t="shared" si="14"/>
        <v>0</v>
      </c>
      <c r="AT197" s="186"/>
      <c r="AU197" s="186"/>
      <c r="AV197" s="186"/>
      <c r="AW197" s="186"/>
      <c r="AX197" s="35"/>
      <c r="AY197" s="101"/>
      <c r="AZ197" s="103"/>
      <c r="BA197" s="103" t="b">
        <f t="shared" si="15"/>
        <v>0</v>
      </c>
      <c r="BB197" s="103">
        <f t="shared" si="16"/>
        <v>0</v>
      </c>
      <c r="BC197" s="119">
        <f t="shared" si="17"/>
        <v>0</v>
      </c>
      <c r="BD197" s="103"/>
      <c r="BE197" s="103"/>
      <c r="BF197" s="103"/>
      <c r="BG197" s="103"/>
      <c r="BH197" s="105">
        <f>IF($BB197=1,MAX(BH$120:BH196)+1,0)</f>
        <v>0</v>
      </c>
      <c r="BI197" s="105">
        <f>IF($BB197=2,MAX(BI$120:BI196)+1,0)</f>
        <v>0</v>
      </c>
      <c r="BJ197" s="105">
        <f>IF($BB197=3,MAX(BJ$120:BJ196)+1,0)</f>
        <v>0</v>
      </c>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15"/>
    </row>
    <row r="198" spans="1:105" ht="12.75">
      <c r="A198" s="54"/>
      <c r="B198" s="32"/>
      <c r="C198" s="178">
        <v>79</v>
      </c>
      <c r="D198" s="178"/>
      <c r="E198" s="161"/>
      <c r="F198" s="161"/>
      <c r="G198" s="161"/>
      <c r="H198" s="161"/>
      <c r="I198" s="161"/>
      <c r="J198" s="161"/>
      <c r="K198" s="161"/>
      <c r="L198" s="161"/>
      <c r="M198" s="161"/>
      <c r="N198" s="161"/>
      <c r="O198" s="161"/>
      <c r="P198" s="161"/>
      <c r="Q198" s="161"/>
      <c r="R198" s="161"/>
      <c r="S198" s="161"/>
      <c r="T198" s="145"/>
      <c r="U198" s="145"/>
      <c r="V198" s="145"/>
      <c r="W198" s="145"/>
      <c r="X198" s="145"/>
      <c r="Y198" s="145"/>
      <c r="Z198" s="145"/>
      <c r="AA198" s="145"/>
      <c r="AB198" s="145"/>
      <c r="AC198" s="179"/>
      <c r="AD198" s="179"/>
      <c r="AE198" s="179"/>
      <c r="AF198" s="179"/>
      <c r="AG198" s="180">
        <f t="shared" si="12"/>
      </c>
      <c r="AH198" s="180"/>
      <c r="AI198" s="180"/>
      <c r="AJ198" s="180"/>
      <c r="AK198" s="187">
        <f t="shared" si="13"/>
      </c>
      <c r="AL198" s="187"/>
      <c r="AM198" s="187"/>
      <c r="AN198" s="187"/>
      <c r="AO198" s="185"/>
      <c r="AP198" s="185"/>
      <c r="AQ198" s="185"/>
      <c r="AR198" s="185"/>
      <c r="AS198" s="186">
        <f t="shared" si="14"/>
        <v>0</v>
      </c>
      <c r="AT198" s="186"/>
      <c r="AU198" s="186"/>
      <c r="AV198" s="186"/>
      <c r="AW198" s="186"/>
      <c r="AX198" s="35"/>
      <c r="AY198" s="101"/>
      <c r="AZ198" s="103"/>
      <c r="BA198" s="103" t="b">
        <f t="shared" si="15"/>
        <v>0</v>
      </c>
      <c r="BB198" s="103">
        <f t="shared" si="16"/>
        <v>0</v>
      </c>
      <c r="BC198" s="119">
        <f t="shared" si="17"/>
        <v>0</v>
      </c>
      <c r="BD198" s="103"/>
      <c r="BE198" s="103"/>
      <c r="BF198" s="103"/>
      <c r="BG198" s="103"/>
      <c r="BH198" s="105">
        <f>IF($BB198=1,MAX(BH$120:BH197)+1,0)</f>
        <v>0</v>
      </c>
      <c r="BI198" s="105">
        <f>IF($BB198=2,MAX(BI$120:BI197)+1,0)</f>
        <v>0</v>
      </c>
      <c r="BJ198" s="105">
        <f>IF($BB198=3,MAX(BJ$120:BJ197)+1,0)</f>
        <v>0</v>
      </c>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15"/>
    </row>
    <row r="199" spans="1:105" ht="12.75">
      <c r="A199" s="54"/>
      <c r="B199" s="32"/>
      <c r="C199" s="178">
        <v>80</v>
      </c>
      <c r="D199" s="178"/>
      <c r="E199" s="161"/>
      <c r="F199" s="161"/>
      <c r="G199" s="161"/>
      <c r="H199" s="161"/>
      <c r="I199" s="161"/>
      <c r="J199" s="161"/>
      <c r="K199" s="161"/>
      <c r="L199" s="161"/>
      <c r="M199" s="161"/>
      <c r="N199" s="161"/>
      <c r="O199" s="161"/>
      <c r="P199" s="161"/>
      <c r="Q199" s="161"/>
      <c r="R199" s="161"/>
      <c r="S199" s="161"/>
      <c r="T199" s="145"/>
      <c r="U199" s="145"/>
      <c r="V199" s="145"/>
      <c r="W199" s="145"/>
      <c r="X199" s="145"/>
      <c r="Y199" s="145"/>
      <c r="Z199" s="145"/>
      <c r="AA199" s="145"/>
      <c r="AB199" s="145"/>
      <c r="AC199" s="179"/>
      <c r="AD199" s="179"/>
      <c r="AE199" s="179"/>
      <c r="AF199" s="179"/>
      <c r="AG199" s="180">
        <f t="shared" si="12"/>
      </c>
      <c r="AH199" s="180"/>
      <c r="AI199" s="180"/>
      <c r="AJ199" s="180"/>
      <c r="AK199" s="187">
        <f t="shared" si="13"/>
      </c>
      <c r="AL199" s="187"/>
      <c r="AM199" s="187"/>
      <c r="AN199" s="187"/>
      <c r="AO199" s="185"/>
      <c r="AP199" s="185"/>
      <c r="AQ199" s="185"/>
      <c r="AR199" s="185"/>
      <c r="AS199" s="186">
        <f t="shared" si="14"/>
        <v>0</v>
      </c>
      <c r="AT199" s="186"/>
      <c r="AU199" s="186"/>
      <c r="AV199" s="186"/>
      <c r="AW199" s="186"/>
      <c r="AX199" s="35"/>
      <c r="AY199" s="101"/>
      <c r="AZ199" s="103"/>
      <c r="BA199" s="103" t="b">
        <f t="shared" si="15"/>
        <v>0</v>
      </c>
      <c r="BB199" s="103">
        <f t="shared" si="16"/>
        <v>0</v>
      </c>
      <c r="BC199" s="119">
        <f t="shared" si="17"/>
        <v>0</v>
      </c>
      <c r="BD199" s="103"/>
      <c r="BE199" s="103"/>
      <c r="BF199" s="103"/>
      <c r="BG199" s="103"/>
      <c r="BH199" s="105">
        <f>IF($BB199=1,MAX(BH$120:BH198)+1,0)</f>
        <v>0</v>
      </c>
      <c r="BI199" s="105">
        <f>IF($BB199=2,MAX(BI$120:BI198)+1,0)</f>
        <v>0</v>
      </c>
      <c r="BJ199" s="105">
        <f>IF($BB199=3,MAX(BJ$120:BJ198)+1,0)</f>
        <v>0</v>
      </c>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15"/>
    </row>
    <row r="200" spans="1:105" ht="12.75">
      <c r="A200" s="54"/>
      <c r="B200" s="32"/>
      <c r="C200" s="178">
        <v>81</v>
      </c>
      <c r="D200" s="178"/>
      <c r="E200" s="161"/>
      <c r="F200" s="161"/>
      <c r="G200" s="161"/>
      <c r="H200" s="161"/>
      <c r="I200" s="161"/>
      <c r="J200" s="161"/>
      <c r="K200" s="161"/>
      <c r="L200" s="161"/>
      <c r="M200" s="161"/>
      <c r="N200" s="161"/>
      <c r="O200" s="161"/>
      <c r="P200" s="161"/>
      <c r="Q200" s="161"/>
      <c r="R200" s="161"/>
      <c r="S200" s="161"/>
      <c r="T200" s="145"/>
      <c r="U200" s="145"/>
      <c r="V200" s="145"/>
      <c r="W200" s="145"/>
      <c r="X200" s="145"/>
      <c r="Y200" s="145"/>
      <c r="Z200" s="145"/>
      <c r="AA200" s="145"/>
      <c r="AB200" s="145"/>
      <c r="AC200" s="179"/>
      <c r="AD200" s="179"/>
      <c r="AE200" s="179"/>
      <c r="AF200" s="179"/>
      <c r="AG200" s="180">
        <f t="shared" si="12"/>
      </c>
      <c r="AH200" s="180"/>
      <c r="AI200" s="180"/>
      <c r="AJ200" s="180"/>
      <c r="AK200" s="187">
        <f t="shared" si="13"/>
      </c>
      <c r="AL200" s="187"/>
      <c r="AM200" s="187"/>
      <c r="AN200" s="187"/>
      <c r="AO200" s="185"/>
      <c r="AP200" s="185"/>
      <c r="AQ200" s="185"/>
      <c r="AR200" s="185"/>
      <c r="AS200" s="186">
        <f t="shared" si="14"/>
        <v>0</v>
      </c>
      <c r="AT200" s="186"/>
      <c r="AU200" s="186"/>
      <c r="AV200" s="186"/>
      <c r="AW200" s="186"/>
      <c r="AX200" s="35"/>
      <c r="AY200" s="101"/>
      <c r="AZ200" s="103"/>
      <c r="BA200" s="103" t="b">
        <f t="shared" si="15"/>
        <v>0</v>
      </c>
      <c r="BB200" s="103">
        <f t="shared" si="16"/>
        <v>0</v>
      </c>
      <c r="BC200" s="119">
        <f t="shared" si="17"/>
        <v>0</v>
      </c>
      <c r="BD200" s="103"/>
      <c r="BE200" s="103"/>
      <c r="BF200" s="103"/>
      <c r="BG200" s="103"/>
      <c r="BH200" s="105">
        <f>IF($BB200=1,MAX(BH$120:BH199)+1,0)</f>
        <v>0</v>
      </c>
      <c r="BI200" s="105">
        <f>IF($BB200=2,MAX(BI$120:BI199)+1,0)</f>
        <v>0</v>
      </c>
      <c r="BJ200" s="105">
        <f>IF($BB200=3,MAX(BJ$120:BJ199)+1,0)</f>
        <v>0</v>
      </c>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15"/>
    </row>
    <row r="201" spans="1:105" ht="12.75">
      <c r="A201" s="54"/>
      <c r="B201" s="32"/>
      <c r="C201" s="178">
        <v>82</v>
      </c>
      <c r="D201" s="178"/>
      <c r="E201" s="161"/>
      <c r="F201" s="161"/>
      <c r="G201" s="161"/>
      <c r="H201" s="161"/>
      <c r="I201" s="161"/>
      <c r="J201" s="161"/>
      <c r="K201" s="161"/>
      <c r="L201" s="161"/>
      <c r="M201" s="161"/>
      <c r="N201" s="161"/>
      <c r="O201" s="161"/>
      <c r="P201" s="161"/>
      <c r="Q201" s="161"/>
      <c r="R201" s="161"/>
      <c r="S201" s="161"/>
      <c r="T201" s="145"/>
      <c r="U201" s="145"/>
      <c r="V201" s="145"/>
      <c r="W201" s="145"/>
      <c r="X201" s="145"/>
      <c r="Y201" s="145"/>
      <c r="Z201" s="145"/>
      <c r="AA201" s="145"/>
      <c r="AB201" s="145"/>
      <c r="AC201" s="179"/>
      <c r="AD201" s="179"/>
      <c r="AE201" s="179"/>
      <c r="AF201" s="179"/>
      <c r="AG201" s="180">
        <f t="shared" si="12"/>
      </c>
      <c r="AH201" s="180"/>
      <c r="AI201" s="180"/>
      <c r="AJ201" s="180"/>
      <c r="AK201" s="187">
        <f t="shared" si="13"/>
      </c>
      <c r="AL201" s="187"/>
      <c r="AM201" s="187"/>
      <c r="AN201" s="187"/>
      <c r="AO201" s="185"/>
      <c r="AP201" s="185"/>
      <c r="AQ201" s="185"/>
      <c r="AR201" s="185"/>
      <c r="AS201" s="186">
        <f t="shared" si="14"/>
        <v>0</v>
      </c>
      <c r="AT201" s="186"/>
      <c r="AU201" s="186"/>
      <c r="AV201" s="186"/>
      <c r="AW201" s="186"/>
      <c r="AX201" s="35"/>
      <c r="AY201" s="101"/>
      <c r="AZ201" s="103"/>
      <c r="BA201" s="103" t="b">
        <f t="shared" si="15"/>
        <v>0</v>
      </c>
      <c r="BB201" s="103">
        <f t="shared" si="16"/>
        <v>0</v>
      </c>
      <c r="BC201" s="119">
        <f t="shared" si="17"/>
        <v>0</v>
      </c>
      <c r="BD201" s="103"/>
      <c r="BE201" s="103"/>
      <c r="BF201" s="103"/>
      <c r="BG201" s="103"/>
      <c r="BH201" s="105">
        <f>IF($BB201=1,MAX(BH$120:BH200)+1,0)</f>
        <v>0</v>
      </c>
      <c r="BI201" s="105">
        <f>IF($BB201=2,MAX(BI$120:BI200)+1,0)</f>
        <v>0</v>
      </c>
      <c r="BJ201" s="105">
        <f>IF($BB201=3,MAX(BJ$120:BJ200)+1,0)</f>
        <v>0</v>
      </c>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15"/>
    </row>
    <row r="202" spans="1:105" ht="12.75">
      <c r="A202" s="54"/>
      <c r="B202" s="32"/>
      <c r="C202" s="178">
        <v>83</v>
      </c>
      <c r="D202" s="178"/>
      <c r="E202" s="161"/>
      <c r="F202" s="161"/>
      <c r="G202" s="161"/>
      <c r="H202" s="161"/>
      <c r="I202" s="161"/>
      <c r="J202" s="161"/>
      <c r="K202" s="161"/>
      <c r="L202" s="161"/>
      <c r="M202" s="161"/>
      <c r="N202" s="161"/>
      <c r="O202" s="161"/>
      <c r="P202" s="161"/>
      <c r="Q202" s="161"/>
      <c r="R202" s="161"/>
      <c r="S202" s="161"/>
      <c r="T202" s="145"/>
      <c r="U202" s="145"/>
      <c r="V202" s="145"/>
      <c r="W202" s="145"/>
      <c r="X202" s="145"/>
      <c r="Y202" s="145"/>
      <c r="Z202" s="145"/>
      <c r="AA202" s="145"/>
      <c r="AB202" s="145"/>
      <c r="AC202" s="179"/>
      <c r="AD202" s="179"/>
      <c r="AE202" s="179"/>
      <c r="AF202" s="179"/>
      <c r="AG202" s="180">
        <f t="shared" si="12"/>
      </c>
      <c r="AH202" s="180"/>
      <c r="AI202" s="180"/>
      <c r="AJ202" s="180"/>
      <c r="AK202" s="187">
        <f t="shared" si="13"/>
      </c>
      <c r="AL202" s="187"/>
      <c r="AM202" s="187"/>
      <c r="AN202" s="187"/>
      <c r="AO202" s="185"/>
      <c r="AP202" s="185"/>
      <c r="AQ202" s="185"/>
      <c r="AR202" s="185"/>
      <c r="AS202" s="186">
        <f t="shared" si="14"/>
        <v>0</v>
      </c>
      <c r="AT202" s="186"/>
      <c r="AU202" s="186"/>
      <c r="AV202" s="186"/>
      <c r="AW202" s="186"/>
      <c r="AX202" s="35"/>
      <c r="AY202" s="101"/>
      <c r="AZ202" s="103"/>
      <c r="BA202" s="103" t="b">
        <f t="shared" si="15"/>
        <v>0</v>
      </c>
      <c r="BB202" s="103">
        <f t="shared" si="16"/>
        <v>0</v>
      </c>
      <c r="BC202" s="119">
        <f t="shared" si="17"/>
        <v>0</v>
      </c>
      <c r="BD202" s="103"/>
      <c r="BE202" s="103"/>
      <c r="BF202" s="103"/>
      <c r="BG202" s="103"/>
      <c r="BH202" s="105">
        <f>IF($BB202=1,MAX(BH$120:BH201)+1,0)</f>
        <v>0</v>
      </c>
      <c r="BI202" s="105">
        <f>IF($BB202=2,MAX(BI$120:BI201)+1,0)</f>
        <v>0</v>
      </c>
      <c r="BJ202" s="105">
        <f>IF($BB202=3,MAX(BJ$120:BJ201)+1,0)</f>
        <v>0</v>
      </c>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15"/>
    </row>
    <row r="203" spans="1:105" ht="12.75">
      <c r="A203" s="54"/>
      <c r="B203" s="32"/>
      <c r="C203" s="178">
        <v>84</v>
      </c>
      <c r="D203" s="178"/>
      <c r="E203" s="161"/>
      <c r="F203" s="161"/>
      <c r="G203" s="161"/>
      <c r="H203" s="161"/>
      <c r="I203" s="161"/>
      <c r="J203" s="161"/>
      <c r="K203" s="161"/>
      <c r="L203" s="161"/>
      <c r="M203" s="161"/>
      <c r="N203" s="161"/>
      <c r="O203" s="161"/>
      <c r="P203" s="161"/>
      <c r="Q203" s="161"/>
      <c r="R203" s="161"/>
      <c r="S203" s="161"/>
      <c r="T203" s="145"/>
      <c r="U203" s="145"/>
      <c r="V203" s="145"/>
      <c r="W203" s="145"/>
      <c r="X203" s="145"/>
      <c r="Y203" s="145"/>
      <c r="Z203" s="145"/>
      <c r="AA203" s="145"/>
      <c r="AB203" s="145"/>
      <c r="AC203" s="179"/>
      <c r="AD203" s="179"/>
      <c r="AE203" s="179"/>
      <c r="AF203" s="179"/>
      <c r="AG203" s="180">
        <f t="shared" si="12"/>
      </c>
      <c r="AH203" s="180"/>
      <c r="AI203" s="180"/>
      <c r="AJ203" s="180"/>
      <c r="AK203" s="187">
        <f t="shared" si="13"/>
      </c>
      <c r="AL203" s="187"/>
      <c r="AM203" s="187"/>
      <c r="AN203" s="187"/>
      <c r="AO203" s="185"/>
      <c r="AP203" s="185"/>
      <c r="AQ203" s="185"/>
      <c r="AR203" s="185"/>
      <c r="AS203" s="186">
        <f t="shared" si="14"/>
        <v>0</v>
      </c>
      <c r="AT203" s="186"/>
      <c r="AU203" s="186"/>
      <c r="AV203" s="186"/>
      <c r="AW203" s="186"/>
      <c r="AX203" s="35"/>
      <c r="AY203" s="101"/>
      <c r="AZ203" s="103"/>
      <c r="BA203" s="103" t="b">
        <f t="shared" si="15"/>
        <v>0</v>
      </c>
      <c r="BB203" s="103">
        <f t="shared" si="16"/>
        <v>0</v>
      </c>
      <c r="BC203" s="119">
        <f t="shared" si="17"/>
        <v>0</v>
      </c>
      <c r="BD203" s="103"/>
      <c r="BE203" s="103"/>
      <c r="BF203" s="103"/>
      <c r="BG203" s="103"/>
      <c r="BH203" s="105">
        <f>IF($BB203=1,MAX(BH$120:BH202)+1,0)</f>
        <v>0</v>
      </c>
      <c r="BI203" s="105">
        <f>IF($BB203=2,MAX(BI$120:BI202)+1,0)</f>
        <v>0</v>
      </c>
      <c r="BJ203" s="105">
        <f>IF($BB203=3,MAX(BJ$120:BJ202)+1,0)</f>
        <v>0</v>
      </c>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15"/>
    </row>
    <row r="204" spans="1:105" ht="12.75">
      <c r="A204" s="54"/>
      <c r="B204" s="32"/>
      <c r="C204" s="178">
        <v>85</v>
      </c>
      <c r="D204" s="178"/>
      <c r="E204" s="161"/>
      <c r="F204" s="161"/>
      <c r="G204" s="161"/>
      <c r="H204" s="161"/>
      <c r="I204" s="161"/>
      <c r="J204" s="161"/>
      <c r="K204" s="161"/>
      <c r="L204" s="161"/>
      <c r="M204" s="161"/>
      <c r="N204" s="161"/>
      <c r="O204" s="161"/>
      <c r="P204" s="161"/>
      <c r="Q204" s="161"/>
      <c r="R204" s="161"/>
      <c r="S204" s="161"/>
      <c r="T204" s="145"/>
      <c r="U204" s="145"/>
      <c r="V204" s="145"/>
      <c r="W204" s="145"/>
      <c r="X204" s="145"/>
      <c r="Y204" s="145"/>
      <c r="Z204" s="145"/>
      <c r="AA204" s="145"/>
      <c r="AB204" s="145"/>
      <c r="AC204" s="179"/>
      <c r="AD204" s="179"/>
      <c r="AE204" s="179"/>
      <c r="AF204" s="179"/>
      <c r="AG204" s="180">
        <f t="shared" si="12"/>
      </c>
      <c r="AH204" s="180"/>
      <c r="AI204" s="180"/>
      <c r="AJ204" s="180"/>
      <c r="AK204" s="187">
        <f t="shared" si="13"/>
      </c>
      <c r="AL204" s="187"/>
      <c r="AM204" s="187"/>
      <c r="AN204" s="187"/>
      <c r="AO204" s="185"/>
      <c r="AP204" s="185"/>
      <c r="AQ204" s="185"/>
      <c r="AR204" s="185"/>
      <c r="AS204" s="186">
        <f t="shared" si="14"/>
        <v>0</v>
      </c>
      <c r="AT204" s="186"/>
      <c r="AU204" s="186"/>
      <c r="AV204" s="186"/>
      <c r="AW204" s="186"/>
      <c r="AX204" s="35"/>
      <c r="AY204" s="101"/>
      <c r="AZ204" s="103"/>
      <c r="BA204" s="103" t="b">
        <f t="shared" si="15"/>
        <v>0</v>
      </c>
      <c r="BB204" s="103">
        <f t="shared" si="16"/>
        <v>0</v>
      </c>
      <c r="BC204" s="119">
        <f t="shared" si="17"/>
        <v>0</v>
      </c>
      <c r="BD204" s="103"/>
      <c r="BE204" s="103"/>
      <c r="BF204" s="103"/>
      <c r="BG204" s="103"/>
      <c r="BH204" s="105">
        <f>IF($BB204=1,MAX(BH$120:BH203)+1,0)</f>
        <v>0</v>
      </c>
      <c r="BI204" s="105">
        <f>IF($BB204=2,MAX(BI$120:BI203)+1,0)</f>
        <v>0</v>
      </c>
      <c r="BJ204" s="105">
        <f>IF($BB204=3,MAX(BJ$120:BJ203)+1,0)</f>
        <v>0</v>
      </c>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15"/>
    </row>
    <row r="205" spans="1:105" ht="12.75">
      <c r="A205" s="54"/>
      <c r="B205" s="32"/>
      <c r="C205" s="178">
        <v>86</v>
      </c>
      <c r="D205" s="178"/>
      <c r="E205" s="161"/>
      <c r="F205" s="161"/>
      <c r="G205" s="161"/>
      <c r="H205" s="161"/>
      <c r="I205" s="161"/>
      <c r="J205" s="161"/>
      <c r="K205" s="161"/>
      <c r="L205" s="161"/>
      <c r="M205" s="161"/>
      <c r="N205" s="161"/>
      <c r="O205" s="161"/>
      <c r="P205" s="161"/>
      <c r="Q205" s="161"/>
      <c r="R205" s="161"/>
      <c r="S205" s="161"/>
      <c r="T205" s="145"/>
      <c r="U205" s="145"/>
      <c r="V205" s="145"/>
      <c r="W205" s="145"/>
      <c r="X205" s="145"/>
      <c r="Y205" s="145"/>
      <c r="Z205" s="145"/>
      <c r="AA205" s="145"/>
      <c r="AB205" s="145"/>
      <c r="AC205" s="179"/>
      <c r="AD205" s="179"/>
      <c r="AE205" s="179"/>
      <c r="AF205" s="179"/>
      <c r="AG205" s="180">
        <f t="shared" si="12"/>
      </c>
      <c r="AH205" s="180"/>
      <c r="AI205" s="180"/>
      <c r="AJ205" s="180"/>
      <c r="AK205" s="187">
        <f t="shared" si="13"/>
      </c>
      <c r="AL205" s="187"/>
      <c r="AM205" s="187"/>
      <c r="AN205" s="187"/>
      <c r="AO205" s="185"/>
      <c r="AP205" s="185"/>
      <c r="AQ205" s="185"/>
      <c r="AR205" s="185"/>
      <c r="AS205" s="186">
        <f t="shared" si="14"/>
        <v>0</v>
      </c>
      <c r="AT205" s="186"/>
      <c r="AU205" s="186"/>
      <c r="AV205" s="186"/>
      <c r="AW205" s="186"/>
      <c r="AX205" s="35"/>
      <c r="AY205" s="101"/>
      <c r="AZ205" s="103"/>
      <c r="BA205" s="103" t="b">
        <f t="shared" si="15"/>
        <v>0</v>
      </c>
      <c r="BB205" s="103">
        <f t="shared" si="16"/>
        <v>0</v>
      </c>
      <c r="BC205" s="119">
        <f t="shared" si="17"/>
        <v>0</v>
      </c>
      <c r="BD205" s="103"/>
      <c r="BE205" s="103"/>
      <c r="BF205" s="103"/>
      <c r="BG205" s="103"/>
      <c r="BH205" s="105">
        <f>IF($BB205=1,MAX(BH$120:BH204)+1,0)</f>
        <v>0</v>
      </c>
      <c r="BI205" s="105">
        <f>IF($BB205=2,MAX(BI$120:BI204)+1,0)</f>
        <v>0</v>
      </c>
      <c r="BJ205" s="105">
        <f>IF($BB205=3,MAX(BJ$120:BJ204)+1,0)</f>
        <v>0</v>
      </c>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15"/>
    </row>
    <row r="206" spans="1:105" ht="12.75">
      <c r="A206" s="54"/>
      <c r="B206" s="32"/>
      <c r="C206" s="178">
        <v>87</v>
      </c>
      <c r="D206" s="178"/>
      <c r="E206" s="161"/>
      <c r="F206" s="161"/>
      <c r="G206" s="161"/>
      <c r="H206" s="161"/>
      <c r="I206" s="161"/>
      <c r="J206" s="161"/>
      <c r="K206" s="161"/>
      <c r="L206" s="161"/>
      <c r="M206" s="161"/>
      <c r="N206" s="161"/>
      <c r="O206" s="161"/>
      <c r="P206" s="161"/>
      <c r="Q206" s="161"/>
      <c r="R206" s="161"/>
      <c r="S206" s="161"/>
      <c r="T206" s="145"/>
      <c r="U206" s="145"/>
      <c r="V206" s="145"/>
      <c r="W206" s="145"/>
      <c r="X206" s="145"/>
      <c r="Y206" s="145"/>
      <c r="Z206" s="145"/>
      <c r="AA206" s="145"/>
      <c r="AB206" s="145"/>
      <c r="AC206" s="179"/>
      <c r="AD206" s="179"/>
      <c r="AE206" s="179"/>
      <c r="AF206" s="179"/>
      <c r="AG206" s="180">
        <f t="shared" si="12"/>
      </c>
      <c r="AH206" s="180"/>
      <c r="AI206" s="180"/>
      <c r="AJ206" s="180"/>
      <c r="AK206" s="187">
        <f t="shared" si="13"/>
      </c>
      <c r="AL206" s="187"/>
      <c r="AM206" s="187"/>
      <c r="AN206" s="187"/>
      <c r="AO206" s="185"/>
      <c r="AP206" s="185"/>
      <c r="AQ206" s="185"/>
      <c r="AR206" s="185"/>
      <c r="AS206" s="186">
        <f t="shared" si="14"/>
        <v>0</v>
      </c>
      <c r="AT206" s="186"/>
      <c r="AU206" s="186"/>
      <c r="AV206" s="186"/>
      <c r="AW206" s="186"/>
      <c r="AX206" s="35"/>
      <c r="AY206" s="101"/>
      <c r="AZ206" s="103"/>
      <c r="BA206" s="103" t="b">
        <f t="shared" si="15"/>
        <v>0</v>
      </c>
      <c r="BB206" s="103">
        <f t="shared" si="16"/>
        <v>0</v>
      </c>
      <c r="BC206" s="119">
        <f t="shared" si="17"/>
        <v>0</v>
      </c>
      <c r="BD206" s="103"/>
      <c r="BE206" s="103"/>
      <c r="BF206" s="103"/>
      <c r="BG206" s="103"/>
      <c r="BH206" s="105">
        <f>IF($BB206=1,MAX(BH$120:BH205)+1,0)</f>
        <v>0</v>
      </c>
      <c r="BI206" s="105">
        <f>IF($BB206=2,MAX(BI$120:BI205)+1,0)</f>
        <v>0</v>
      </c>
      <c r="BJ206" s="105">
        <f>IF($BB206=3,MAX(BJ$120:BJ205)+1,0)</f>
        <v>0</v>
      </c>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15"/>
    </row>
    <row r="207" spans="1:105" ht="12.75">
      <c r="A207" s="54"/>
      <c r="B207" s="32"/>
      <c r="C207" s="178">
        <v>88</v>
      </c>
      <c r="D207" s="178"/>
      <c r="E207" s="161"/>
      <c r="F207" s="161"/>
      <c r="G207" s="161"/>
      <c r="H207" s="161"/>
      <c r="I207" s="161"/>
      <c r="J207" s="161"/>
      <c r="K207" s="161"/>
      <c r="L207" s="161"/>
      <c r="M207" s="161"/>
      <c r="N207" s="161"/>
      <c r="O207" s="161"/>
      <c r="P207" s="161"/>
      <c r="Q207" s="161"/>
      <c r="R207" s="161"/>
      <c r="S207" s="161"/>
      <c r="T207" s="145"/>
      <c r="U207" s="145"/>
      <c r="V207" s="145"/>
      <c r="W207" s="145"/>
      <c r="X207" s="145"/>
      <c r="Y207" s="145"/>
      <c r="Z207" s="145"/>
      <c r="AA207" s="145"/>
      <c r="AB207" s="145"/>
      <c r="AC207" s="179"/>
      <c r="AD207" s="179"/>
      <c r="AE207" s="179"/>
      <c r="AF207" s="179"/>
      <c r="AG207" s="180">
        <f t="shared" si="12"/>
      </c>
      <c r="AH207" s="180"/>
      <c r="AI207" s="180"/>
      <c r="AJ207" s="180"/>
      <c r="AK207" s="187">
        <f t="shared" si="13"/>
      </c>
      <c r="AL207" s="187"/>
      <c r="AM207" s="187"/>
      <c r="AN207" s="187"/>
      <c r="AO207" s="185"/>
      <c r="AP207" s="185"/>
      <c r="AQ207" s="185"/>
      <c r="AR207" s="185"/>
      <c r="AS207" s="186">
        <f t="shared" si="14"/>
        <v>0</v>
      </c>
      <c r="AT207" s="186"/>
      <c r="AU207" s="186"/>
      <c r="AV207" s="186"/>
      <c r="AW207" s="186"/>
      <c r="AX207" s="35"/>
      <c r="AY207" s="101"/>
      <c r="AZ207" s="103"/>
      <c r="BA207" s="103" t="b">
        <f t="shared" si="15"/>
        <v>0</v>
      </c>
      <c r="BB207" s="103">
        <f t="shared" si="16"/>
        <v>0</v>
      </c>
      <c r="BC207" s="119">
        <f t="shared" si="17"/>
        <v>0</v>
      </c>
      <c r="BD207" s="103"/>
      <c r="BE207" s="103"/>
      <c r="BF207" s="103"/>
      <c r="BG207" s="103"/>
      <c r="BH207" s="105">
        <f>IF($BB207=1,MAX(BH$120:BH206)+1,0)</f>
        <v>0</v>
      </c>
      <c r="BI207" s="105">
        <f>IF($BB207=2,MAX(BI$120:BI206)+1,0)</f>
        <v>0</v>
      </c>
      <c r="BJ207" s="105">
        <f>IF($BB207=3,MAX(BJ$120:BJ206)+1,0)</f>
        <v>0</v>
      </c>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15"/>
    </row>
    <row r="208" spans="1:105" ht="12.75">
      <c r="A208" s="54"/>
      <c r="B208" s="32"/>
      <c r="C208" s="178">
        <v>89</v>
      </c>
      <c r="D208" s="178"/>
      <c r="E208" s="161"/>
      <c r="F208" s="161"/>
      <c r="G208" s="161"/>
      <c r="H208" s="161"/>
      <c r="I208" s="161"/>
      <c r="J208" s="161"/>
      <c r="K208" s="161"/>
      <c r="L208" s="161"/>
      <c r="M208" s="161"/>
      <c r="N208" s="161"/>
      <c r="O208" s="161"/>
      <c r="P208" s="161"/>
      <c r="Q208" s="161"/>
      <c r="R208" s="161"/>
      <c r="S208" s="161"/>
      <c r="T208" s="145"/>
      <c r="U208" s="145"/>
      <c r="V208" s="145"/>
      <c r="W208" s="145"/>
      <c r="X208" s="145"/>
      <c r="Y208" s="145"/>
      <c r="Z208" s="145"/>
      <c r="AA208" s="145"/>
      <c r="AB208" s="145"/>
      <c r="AC208" s="179"/>
      <c r="AD208" s="179"/>
      <c r="AE208" s="179"/>
      <c r="AF208" s="179"/>
      <c r="AG208" s="180">
        <f t="shared" si="12"/>
      </c>
      <c r="AH208" s="180"/>
      <c r="AI208" s="180"/>
      <c r="AJ208" s="180"/>
      <c r="AK208" s="187">
        <f t="shared" si="13"/>
      </c>
      <c r="AL208" s="187"/>
      <c r="AM208" s="187"/>
      <c r="AN208" s="187"/>
      <c r="AO208" s="185"/>
      <c r="AP208" s="185"/>
      <c r="AQ208" s="185"/>
      <c r="AR208" s="185"/>
      <c r="AS208" s="186">
        <f t="shared" si="14"/>
        <v>0</v>
      </c>
      <c r="AT208" s="186"/>
      <c r="AU208" s="186"/>
      <c r="AV208" s="186"/>
      <c r="AW208" s="186"/>
      <c r="AX208" s="35"/>
      <c r="AY208" s="101"/>
      <c r="AZ208" s="103"/>
      <c r="BA208" s="103" t="b">
        <f t="shared" si="15"/>
        <v>0</v>
      </c>
      <c r="BB208" s="103">
        <f t="shared" si="16"/>
        <v>0</v>
      </c>
      <c r="BC208" s="119">
        <f t="shared" si="17"/>
        <v>0</v>
      </c>
      <c r="BD208" s="103"/>
      <c r="BE208" s="103"/>
      <c r="BF208" s="103"/>
      <c r="BG208" s="103"/>
      <c r="BH208" s="105">
        <f>IF($BB208=1,MAX(BH$120:BH207)+1,0)</f>
        <v>0</v>
      </c>
      <c r="BI208" s="105">
        <f>IF($BB208=2,MAX(BI$120:BI207)+1,0)</f>
        <v>0</v>
      </c>
      <c r="BJ208" s="105">
        <f>IF($BB208=3,MAX(BJ$120:BJ207)+1,0)</f>
        <v>0</v>
      </c>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15"/>
    </row>
    <row r="209" spans="1:105" ht="12.75">
      <c r="A209" s="54"/>
      <c r="B209" s="45"/>
      <c r="C209" s="178">
        <v>90</v>
      </c>
      <c r="D209" s="178"/>
      <c r="E209" s="161"/>
      <c r="F209" s="161"/>
      <c r="G209" s="161"/>
      <c r="H209" s="161"/>
      <c r="I209" s="161"/>
      <c r="J209" s="161"/>
      <c r="K209" s="161"/>
      <c r="L209" s="161"/>
      <c r="M209" s="161"/>
      <c r="N209" s="161"/>
      <c r="O209" s="161"/>
      <c r="P209" s="161"/>
      <c r="Q209" s="161"/>
      <c r="R209" s="161"/>
      <c r="S209" s="161"/>
      <c r="T209" s="145"/>
      <c r="U209" s="145"/>
      <c r="V209" s="145"/>
      <c r="W209" s="145"/>
      <c r="X209" s="145"/>
      <c r="Y209" s="145"/>
      <c r="Z209" s="145"/>
      <c r="AA209" s="145"/>
      <c r="AB209" s="145"/>
      <c r="AC209" s="179"/>
      <c r="AD209" s="179"/>
      <c r="AE209" s="179"/>
      <c r="AF209" s="179"/>
      <c r="AG209" s="180">
        <f t="shared" si="12"/>
      </c>
      <c r="AH209" s="180"/>
      <c r="AI209" s="180"/>
      <c r="AJ209" s="180"/>
      <c r="AK209" s="187">
        <f t="shared" si="13"/>
      </c>
      <c r="AL209" s="187"/>
      <c r="AM209" s="187"/>
      <c r="AN209" s="187"/>
      <c r="AO209" s="185"/>
      <c r="AP209" s="185"/>
      <c r="AQ209" s="185"/>
      <c r="AR209" s="185"/>
      <c r="AS209" s="186">
        <f t="shared" si="14"/>
        <v>0</v>
      </c>
      <c r="AT209" s="186"/>
      <c r="AU209" s="186"/>
      <c r="AV209" s="186"/>
      <c r="AW209" s="186"/>
      <c r="AX209" s="46"/>
      <c r="AY209" s="101"/>
      <c r="AZ209" s="103"/>
      <c r="BA209" s="103" t="b">
        <f t="shared" si="15"/>
        <v>0</v>
      </c>
      <c r="BB209" s="103">
        <f t="shared" si="16"/>
        <v>0</v>
      </c>
      <c r="BC209" s="119">
        <f t="shared" si="17"/>
        <v>0</v>
      </c>
      <c r="BD209" s="103"/>
      <c r="BE209" s="103"/>
      <c r="BF209" s="103"/>
      <c r="BG209" s="103"/>
      <c r="BH209" s="105">
        <f>IF($BB209=1,MAX(BH$120:BH208)+1,0)</f>
        <v>0</v>
      </c>
      <c r="BI209" s="105">
        <f>IF($BB209=2,MAX(BI$120:BI208)+1,0)</f>
        <v>0</v>
      </c>
      <c r="BJ209" s="105">
        <f>IF($BB209=3,MAX(BJ$120:BJ208)+1,0)</f>
        <v>0</v>
      </c>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15"/>
    </row>
    <row r="210" spans="1:105" ht="12.75">
      <c r="A210" s="54"/>
      <c r="B210" s="45"/>
      <c r="C210" s="178">
        <v>91</v>
      </c>
      <c r="D210" s="178"/>
      <c r="E210" s="161"/>
      <c r="F210" s="161"/>
      <c r="G210" s="161"/>
      <c r="H210" s="161"/>
      <c r="I210" s="161"/>
      <c r="J210" s="161"/>
      <c r="K210" s="161"/>
      <c r="L210" s="161"/>
      <c r="M210" s="161"/>
      <c r="N210" s="161"/>
      <c r="O210" s="161"/>
      <c r="P210" s="161"/>
      <c r="Q210" s="161"/>
      <c r="R210" s="161"/>
      <c r="S210" s="161"/>
      <c r="T210" s="145"/>
      <c r="U210" s="145"/>
      <c r="V210" s="145"/>
      <c r="W210" s="145"/>
      <c r="X210" s="145"/>
      <c r="Y210" s="145"/>
      <c r="Z210" s="145"/>
      <c r="AA210" s="145"/>
      <c r="AB210" s="145"/>
      <c r="AC210" s="179"/>
      <c r="AD210" s="179"/>
      <c r="AE210" s="179"/>
      <c r="AF210" s="179"/>
      <c r="AG210" s="180">
        <f t="shared" si="12"/>
      </c>
      <c r="AH210" s="180"/>
      <c r="AI210" s="180"/>
      <c r="AJ210" s="180"/>
      <c r="AK210" s="187">
        <f t="shared" si="13"/>
      </c>
      <c r="AL210" s="187"/>
      <c r="AM210" s="187"/>
      <c r="AN210" s="187"/>
      <c r="AO210" s="185"/>
      <c r="AP210" s="185"/>
      <c r="AQ210" s="185"/>
      <c r="AR210" s="185"/>
      <c r="AS210" s="186">
        <f t="shared" si="14"/>
        <v>0</v>
      </c>
      <c r="AT210" s="186"/>
      <c r="AU210" s="186"/>
      <c r="AV210" s="186"/>
      <c r="AW210" s="186"/>
      <c r="AX210" s="46"/>
      <c r="AY210" s="101"/>
      <c r="AZ210" s="103"/>
      <c r="BA210" s="103" t="b">
        <f t="shared" si="15"/>
        <v>0</v>
      </c>
      <c r="BB210" s="103">
        <f t="shared" si="16"/>
        <v>0</v>
      </c>
      <c r="BC210" s="119">
        <f t="shared" si="17"/>
        <v>0</v>
      </c>
      <c r="BD210" s="103"/>
      <c r="BE210" s="103"/>
      <c r="BF210" s="103"/>
      <c r="BG210" s="103"/>
      <c r="BH210" s="105">
        <f>IF($BB210=1,MAX(BH$120:BH209)+1,0)</f>
        <v>0</v>
      </c>
      <c r="BI210" s="105">
        <f>IF($BB210=2,MAX(BI$120:BI209)+1,0)</f>
        <v>0</v>
      </c>
      <c r="BJ210" s="105">
        <f>IF($BB210=3,MAX(BJ$120:BJ209)+1,0)</f>
        <v>0</v>
      </c>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15"/>
    </row>
    <row r="211" spans="1:105" ht="12.75">
      <c r="A211" s="54"/>
      <c r="B211" s="2"/>
      <c r="C211" s="178">
        <v>92</v>
      </c>
      <c r="D211" s="178"/>
      <c r="E211" s="161"/>
      <c r="F211" s="161"/>
      <c r="G211" s="161"/>
      <c r="H211" s="161"/>
      <c r="I211" s="161"/>
      <c r="J211" s="161"/>
      <c r="K211" s="161"/>
      <c r="L211" s="161"/>
      <c r="M211" s="161"/>
      <c r="N211" s="161"/>
      <c r="O211" s="161"/>
      <c r="P211" s="161"/>
      <c r="Q211" s="161"/>
      <c r="R211" s="161"/>
      <c r="S211" s="161"/>
      <c r="T211" s="145"/>
      <c r="U211" s="145"/>
      <c r="V211" s="145"/>
      <c r="W211" s="145"/>
      <c r="X211" s="145"/>
      <c r="Y211" s="145"/>
      <c r="Z211" s="145"/>
      <c r="AA211" s="145"/>
      <c r="AB211" s="145"/>
      <c r="AC211" s="179"/>
      <c r="AD211" s="179"/>
      <c r="AE211" s="179"/>
      <c r="AF211" s="179"/>
      <c r="AG211" s="180">
        <f t="shared" si="12"/>
      </c>
      <c r="AH211" s="180"/>
      <c r="AI211" s="180"/>
      <c r="AJ211" s="180"/>
      <c r="AK211" s="187">
        <f t="shared" si="13"/>
      </c>
      <c r="AL211" s="187"/>
      <c r="AM211" s="187"/>
      <c r="AN211" s="187"/>
      <c r="AO211" s="185"/>
      <c r="AP211" s="185"/>
      <c r="AQ211" s="185"/>
      <c r="AR211" s="185"/>
      <c r="AS211" s="186">
        <f t="shared" si="14"/>
        <v>0</v>
      </c>
      <c r="AT211" s="186"/>
      <c r="AU211" s="186"/>
      <c r="AV211" s="186"/>
      <c r="AW211" s="186"/>
      <c r="AX211" s="3"/>
      <c r="AY211" s="101"/>
      <c r="AZ211" s="103"/>
      <c r="BA211" s="103" t="b">
        <f t="shared" si="15"/>
        <v>0</v>
      </c>
      <c r="BB211" s="103">
        <f t="shared" si="16"/>
        <v>0</v>
      </c>
      <c r="BC211" s="119">
        <f t="shared" si="17"/>
        <v>0</v>
      </c>
      <c r="BD211" s="103"/>
      <c r="BE211" s="103"/>
      <c r="BF211" s="103"/>
      <c r="BG211" s="103"/>
      <c r="BH211" s="105">
        <f>IF($BB211=1,MAX(BH$120:BH210)+1,0)</f>
        <v>0</v>
      </c>
      <c r="BI211" s="105">
        <f>IF($BB211=2,MAX(BI$120:BI210)+1,0)</f>
        <v>0</v>
      </c>
      <c r="BJ211" s="105">
        <f>IF($BB211=3,MAX(BJ$120:BJ210)+1,0)</f>
        <v>0</v>
      </c>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15"/>
    </row>
    <row r="212" spans="1:105" ht="12.75">
      <c r="A212" s="54"/>
      <c r="B212" s="2"/>
      <c r="C212" s="178">
        <v>93</v>
      </c>
      <c r="D212" s="178"/>
      <c r="E212" s="161"/>
      <c r="F212" s="161"/>
      <c r="G212" s="161"/>
      <c r="H212" s="161"/>
      <c r="I212" s="161"/>
      <c r="J212" s="161"/>
      <c r="K212" s="161"/>
      <c r="L212" s="161"/>
      <c r="M212" s="161"/>
      <c r="N212" s="161"/>
      <c r="O212" s="161"/>
      <c r="P212" s="161"/>
      <c r="Q212" s="161"/>
      <c r="R212" s="161"/>
      <c r="S212" s="161"/>
      <c r="T212" s="145"/>
      <c r="U212" s="145"/>
      <c r="V212" s="145"/>
      <c r="W212" s="145"/>
      <c r="X212" s="145"/>
      <c r="Y212" s="145"/>
      <c r="Z212" s="145"/>
      <c r="AA212" s="145"/>
      <c r="AB212" s="145"/>
      <c r="AC212" s="179"/>
      <c r="AD212" s="179"/>
      <c r="AE212" s="179"/>
      <c r="AF212" s="179"/>
      <c r="AG212" s="180">
        <f t="shared" si="12"/>
      </c>
      <c r="AH212" s="180"/>
      <c r="AI212" s="180"/>
      <c r="AJ212" s="180"/>
      <c r="AK212" s="187">
        <f t="shared" si="13"/>
      </c>
      <c r="AL212" s="187"/>
      <c r="AM212" s="187"/>
      <c r="AN212" s="187"/>
      <c r="AO212" s="185"/>
      <c r="AP212" s="185"/>
      <c r="AQ212" s="185"/>
      <c r="AR212" s="185"/>
      <c r="AS212" s="186">
        <f t="shared" si="14"/>
        <v>0</v>
      </c>
      <c r="AT212" s="186"/>
      <c r="AU212" s="186"/>
      <c r="AV212" s="186"/>
      <c r="AW212" s="186"/>
      <c r="AX212" s="3"/>
      <c r="AY212" s="101"/>
      <c r="AZ212" s="103"/>
      <c r="BA212" s="103" t="b">
        <f t="shared" si="15"/>
        <v>0</v>
      </c>
      <c r="BB212" s="103">
        <f t="shared" si="16"/>
        <v>0</v>
      </c>
      <c r="BC212" s="119">
        <f t="shared" si="17"/>
        <v>0</v>
      </c>
      <c r="BD212" s="103"/>
      <c r="BE212" s="103"/>
      <c r="BF212" s="103"/>
      <c r="BG212" s="103"/>
      <c r="BH212" s="105">
        <f>IF($BB212=1,MAX(BH$120:BH211)+1,0)</f>
        <v>0</v>
      </c>
      <c r="BI212" s="105">
        <f>IF($BB212=2,MAX(BI$120:BI211)+1,0)</f>
        <v>0</v>
      </c>
      <c r="BJ212" s="105">
        <f>IF($BB212=3,MAX(BJ$120:BJ211)+1,0)</f>
        <v>0</v>
      </c>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15"/>
    </row>
    <row r="213" spans="1:105" ht="12.75">
      <c r="A213" s="54"/>
      <c r="B213" s="2"/>
      <c r="C213" s="178">
        <v>94</v>
      </c>
      <c r="D213" s="178"/>
      <c r="E213" s="161"/>
      <c r="F213" s="161"/>
      <c r="G213" s="161"/>
      <c r="H213" s="161"/>
      <c r="I213" s="161"/>
      <c r="J213" s="161"/>
      <c r="K213" s="161"/>
      <c r="L213" s="161"/>
      <c r="M213" s="161"/>
      <c r="N213" s="161"/>
      <c r="O213" s="161"/>
      <c r="P213" s="161"/>
      <c r="Q213" s="161"/>
      <c r="R213" s="161"/>
      <c r="S213" s="161"/>
      <c r="T213" s="145"/>
      <c r="U213" s="145"/>
      <c r="V213" s="145"/>
      <c r="W213" s="145"/>
      <c r="X213" s="145"/>
      <c r="Y213" s="145"/>
      <c r="Z213" s="145"/>
      <c r="AA213" s="145"/>
      <c r="AB213" s="145"/>
      <c r="AC213" s="179"/>
      <c r="AD213" s="179"/>
      <c r="AE213" s="179"/>
      <c r="AF213" s="179"/>
      <c r="AG213" s="180">
        <f t="shared" si="12"/>
      </c>
      <c r="AH213" s="180"/>
      <c r="AI213" s="180"/>
      <c r="AJ213" s="180"/>
      <c r="AK213" s="187">
        <f t="shared" si="13"/>
      </c>
      <c r="AL213" s="187"/>
      <c r="AM213" s="187"/>
      <c r="AN213" s="187"/>
      <c r="AO213" s="185"/>
      <c r="AP213" s="185"/>
      <c r="AQ213" s="185"/>
      <c r="AR213" s="185"/>
      <c r="AS213" s="186">
        <f t="shared" si="14"/>
        <v>0</v>
      </c>
      <c r="AT213" s="186"/>
      <c r="AU213" s="186"/>
      <c r="AV213" s="186"/>
      <c r="AW213" s="186"/>
      <c r="AX213" s="3"/>
      <c r="AY213" s="101"/>
      <c r="AZ213" s="103"/>
      <c r="BA213" s="103" t="b">
        <f t="shared" si="15"/>
        <v>0</v>
      </c>
      <c r="BB213" s="103">
        <f t="shared" si="16"/>
        <v>0</v>
      </c>
      <c r="BC213" s="119">
        <f t="shared" si="17"/>
        <v>0</v>
      </c>
      <c r="BD213" s="103"/>
      <c r="BE213" s="103"/>
      <c r="BF213" s="103"/>
      <c r="BG213" s="103"/>
      <c r="BH213" s="105">
        <f>IF($BB213=1,MAX(BH$120:BH212)+1,0)</f>
        <v>0</v>
      </c>
      <c r="BI213" s="105">
        <f>IF($BB213=2,MAX(BI$120:BI212)+1,0)</f>
        <v>0</v>
      </c>
      <c r="BJ213" s="105">
        <f>IF($BB213=3,MAX(BJ$120:BJ212)+1,0)</f>
        <v>0</v>
      </c>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15"/>
    </row>
    <row r="214" spans="1:105" ht="12.75">
      <c r="A214" s="54"/>
      <c r="B214" s="2"/>
      <c r="C214" s="178">
        <v>95</v>
      </c>
      <c r="D214" s="178"/>
      <c r="E214" s="161"/>
      <c r="F214" s="161"/>
      <c r="G214" s="161"/>
      <c r="H214" s="161"/>
      <c r="I214" s="161"/>
      <c r="J214" s="161"/>
      <c r="K214" s="161"/>
      <c r="L214" s="161"/>
      <c r="M214" s="161"/>
      <c r="N214" s="161"/>
      <c r="O214" s="161"/>
      <c r="P214" s="161"/>
      <c r="Q214" s="161"/>
      <c r="R214" s="161"/>
      <c r="S214" s="161"/>
      <c r="T214" s="145"/>
      <c r="U214" s="145"/>
      <c r="V214" s="145"/>
      <c r="W214" s="145"/>
      <c r="X214" s="145"/>
      <c r="Y214" s="145"/>
      <c r="Z214" s="145"/>
      <c r="AA214" s="145"/>
      <c r="AB214" s="145"/>
      <c r="AC214" s="179"/>
      <c r="AD214" s="179"/>
      <c r="AE214" s="179"/>
      <c r="AF214" s="179"/>
      <c r="AG214" s="180">
        <f t="shared" si="12"/>
      </c>
      <c r="AH214" s="180"/>
      <c r="AI214" s="180"/>
      <c r="AJ214" s="180"/>
      <c r="AK214" s="187">
        <f t="shared" si="13"/>
      </c>
      <c r="AL214" s="187"/>
      <c r="AM214" s="187"/>
      <c r="AN214" s="187"/>
      <c r="AO214" s="185"/>
      <c r="AP214" s="185"/>
      <c r="AQ214" s="185"/>
      <c r="AR214" s="185"/>
      <c r="AS214" s="186">
        <f t="shared" si="14"/>
        <v>0</v>
      </c>
      <c r="AT214" s="186"/>
      <c r="AU214" s="186"/>
      <c r="AV214" s="186"/>
      <c r="AW214" s="186"/>
      <c r="AX214" s="3"/>
      <c r="AY214" s="101"/>
      <c r="AZ214" s="103"/>
      <c r="BA214" s="103" t="b">
        <f t="shared" si="15"/>
        <v>0</v>
      </c>
      <c r="BB214" s="103">
        <f t="shared" si="16"/>
        <v>0</v>
      </c>
      <c r="BC214" s="119">
        <f t="shared" si="17"/>
        <v>0</v>
      </c>
      <c r="BD214" s="103"/>
      <c r="BE214" s="103"/>
      <c r="BF214" s="103"/>
      <c r="BG214" s="103"/>
      <c r="BH214" s="105">
        <f>IF($BB214=1,MAX(BH$120:BH213)+1,0)</f>
        <v>0</v>
      </c>
      <c r="BI214" s="105">
        <f>IF($BB214=2,MAX(BI$120:BI213)+1,0)</f>
        <v>0</v>
      </c>
      <c r="BJ214" s="105">
        <f>IF($BB214=3,MAX(BJ$120:BJ213)+1,0)</f>
        <v>0</v>
      </c>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15"/>
    </row>
    <row r="215" spans="1:105" ht="12.75">
      <c r="A215" s="54"/>
      <c r="B215" s="2"/>
      <c r="C215" s="178">
        <v>96</v>
      </c>
      <c r="D215" s="178"/>
      <c r="E215" s="161"/>
      <c r="F215" s="161"/>
      <c r="G215" s="161"/>
      <c r="H215" s="161"/>
      <c r="I215" s="161"/>
      <c r="J215" s="161"/>
      <c r="K215" s="161"/>
      <c r="L215" s="161"/>
      <c r="M215" s="161"/>
      <c r="N215" s="161"/>
      <c r="O215" s="161"/>
      <c r="P215" s="161"/>
      <c r="Q215" s="161"/>
      <c r="R215" s="161"/>
      <c r="S215" s="161"/>
      <c r="T215" s="145"/>
      <c r="U215" s="145"/>
      <c r="V215" s="145"/>
      <c r="W215" s="145"/>
      <c r="X215" s="145"/>
      <c r="Y215" s="145"/>
      <c r="Z215" s="145"/>
      <c r="AA215" s="145"/>
      <c r="AB215" s="145"/>
      <c r="AC215" s="179"/>
      <c r="AD215" s="179"/>
      <c r="AE215" s="179"/>
      <c r="AF215" s="179"/>
      <c r="AG215" s="180">
        <f t="shared" si="12"/>
      </c>
      <c r="AH215" s="180"/>
      <c r="AI215" s="180"/>
      <c r="AJ215" s="180"/>
      <c r="AK215" s="187">
        <f t="shared" si="13"/>
      </c>
      <c r="AL215" s="187"/>
      <c r="AM215" s="187"/>
      <c r="AN215" s="187"/>
      <c r="AO215" s="185"/>
      <c r="AP215" s="185"/>
      <c r="AQ215" s="185"/>
      <c r="AR215" s="185"/>
      <c r="AS215" s="186">
        <f t="shared" si="14"/>
        <v>0</v>
      </c>
      <c r="AT215" s="186"/>
      <c r="AU215" s="186"/>
      <c r="AV215" s="186"/>
      <c r="AW215" s="186"/>
      <c r="AX215" s="3"/>
      <c r="AY215" s="101"/>
      <c r="AZ215" s="103"/>
      <c r="BA215" s="103" t="b">
        <f t="shared" si="15"/>
        <v>0</v>
      </c>
      <c r="BB215" s="103">
        <f t="shared" si="16"/>
        <v>0</v>
      </c>
      <c r="BC215" s="119">
        <f t="shared" si="17"/>
        <v>0</v>
      </c>
      <c r="BD215" s="103"/>
      <c r="BE215" s="103"/>
      <c r="BF215" s="103"/>
      <c r="BG215" s="103"/>
      <c r="BH215" s="105">
        <f>IF($BB215=1,MAX(BH$120:BH214)+1,0)</f>
        <v>0</v>
      </c>
      <c r="BI215" s="105">
        <f>IF($BB215=2,MAX(BI$120:BI214)+1,0)</f>
        <v>0</v>
      </c>
      <c r="BJ215" s="105">
        <f>IF($BB215=3,MAX(BJ$120:BJ214)+1,0)</f>
        <v>0</v>
      </c>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15"/>
    </row>
    <row r="216" spans="1:105" ht="12.75">
      <c r="A216" s="54"/>
      <c r="B216" s="2"/>
      <c r="C216" s="178">
        <v>97</v>
      </c>
      <c r="D216" s="178"/>
      <c r="E216" s="161"/>
      <c r="F216" s="161"/>
      <c r="G216" s="161"/>
      <c r="H216" s="161"/>
      <c r="I216" s="161"/>
      <c r="J216" s="161"/>
      <c r="K216" s="161"/>
      <c r="L216" s="161"/>
      <c r="M216" s="161"/>
      <c r="N216" s="161"/>
      <c r="O216" s="161"/>
      <c r="P216" s="161"/>
      <c r="Q216" s="161"/>
      <c r="R216" s="161"/>
      <c r="S216" s="161"/>
      <c r="T216" s="145"/>
      <c r="U216" s="145"/>
      <c r="V216" s="145"/>
      <c r="W216" s="145"/>
      <c r="X216" s="145"/>
      <c r="Y216" s="145"/>
      <c r="Z216" s="145"/>
      <c r="AA216" s="145"/>
      <c r="AB216" s="145"/>
      <c r="AC216" s="179"/>
      <c r="AD216" s="179"/>
      <c r="AE216" s="179"/>
      <c r="AF216" s="179"/>
      <c r="AG216" s="180">
        <f aca="true" t="shared" si="18" ref="AG216:AG247">IF(AC216="","",AC216*IsverenHissesi)</f>
      </c>
      <c r="AH216" s="180"/>
      <c r="AI216" s="180"/>
      <c r="AJ216" s="180"/>
      <c r="AK216" s="187">
        <f aca="true" t="shared" si="19" ref="AK216:AK247">IF(BA216,SUM(AC216:AG216),"")</f>
      </c>
      <c r="AL216" s="187"/>
      <c r="AM216" s="187"/>
      <c r="AN216" s="187"/>
      <c r="AO216" s="185"/>
      <c r="AP216" s="185"/>
      <c r="AQ216" s="185"/>
      <c r="AR216" s="185"/>
      <c r="AS216" s="186">
        <f aca="true" t="shared" si="20" ref="AS216:AS247">IF(BA216,AK216*AO216,AC216*AO216)</f>
        <v>0</v>
      </c>
      <c r="AT216" s="186"/>
      <c r="AU216" s="186"/>
      <c r="AV216" s="186"/>
      <c r="AW216" s="186"/>
      <c r="AX216" s="3"/>
      <c r="AY216" s="101"/>
      <c r="AZ216" s="103"/>
      <c r="BA216" s="103" t="b">
        <f aca="true" t="shared" si="21" ref="BA216:BA247">J216="Sözleşmeli"</f>
        <v>0</v>
      </c>
      <c r="BB216" s="103">
        <f aca="true" t="shared" si="22" ref="BB216:BB247">IF(J216="",0,IF(BA216,3,IF(J216="Akademik",1,2)))</f>
        <v>0</v>
      </c>
      <c r="BC216" s="119">
        <f aca="true" t="shared" si="23" ref="BC216:BC247">AS216</f>
        <v>0</v>
      </c>
      <c r="BD216" s="103"/>
      <c r="BE216" s="103"/>
      <c r="BF216" s="103"/>
      <c r="BG216" s="103"/>
      <c r="BH216" s="105">
        <f>IF($BB216=1,MAX(BH$120:BH215)+1,0)</f>
        <v>0</v>
      </c>
      <c r="BI216" s="105">
        <f>IF($BB216=2,MAX(BI$120:BI215)+1,0)</f>
        <v>0</v>
      </c>
      <c r="BJ216" s="105">
        <f>IF($BB216=3,MAX(BJ$120:BJ215)+1,0)</f>
        <v>0</v>
      </c>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15"/>
    </row>
    <row r="217" spans="1:105" ht="12.75">
      <c r="A217" s="54"/>
      <c r="B217" s="2"/>
      <c r="C217" s="178">
        <v>98</v>
      </c>
      <c r="D217" s="178"/>
      <c r="E217" s="161"/>
      <c r="F217" s="161"/>
      <c r="G217" s="161"/>
      <c r="H217" s="161"/>
      <c r="I217" s="161"/>
      <c r="J217" s="161"/>
      <c r="K217" s="161"/>
      <c r="L217" s="161"/>
      <c r="M217" s="161"/>
      <c r="N217" s="161"/>
      <c r="O217" s="161"/>
      <c r="P217" s="161"/>
      <c r="Q217" s="161"/>
      <c r="R217" s="161"/>
      <c r="S217" s="161"/>
      <c r="T217" s="145"/>
      <c r="U217" s="145"/>
      <c r="V217" s="145"/>
      <c r="W217" s="145"/>
      <c r="X217" s="145"/>
      <c r="Y217" s="145"/>
      <c r="Z217" s="145"/>
      <c r="AA217" s="145"/>
      <c r="AB217" s="145"/>
      <c r="AC217" s="179"/>
      <c r="AD217" s="179"/>
      <c r="AE217" s="179"/>
      <c r="AF217" s="179"/>
      <c r="AG217" s="180">
        <f t="shared" si="18"/>
      </c>
      <c r="AH217" s="180"/>
      <c r="AI217" s="180"/>
      <c r="AJ217" s="180"/>
      <c r="AK217" s="187">
        <f t="shared" si="19"/>
      </c>
      <c r="AL217" s="187"/>
      <c r="AM217" s="187"/>
      <c r="AN217" s="187"/>
      <c r="AO217" s="185"/>
      <c r="AP217" s="185"/>
      <c r="AQ217" s="185"/>
      <c r="AR217" s="185"/>
      <c r="AS217" s="186">
        <f t="shared" si="20"/>
        <v>0</v>
      </c>
      <c r="AT217" s="186"/>
      <c r="AU217" s="186"/>
      <c r="AV217" s="186"/>
      <c r="AW217" s="186"/>
      <c r="AX217" s="3"/>
      <c r="AY217" s="101"/>
      <c r="AZ217" s="103"/>
      <c r="BA217" s="103" t="b">
        <f t="shared" si="21"/>
        <v>0</v>
      </c>
      <c r="BB217" s="103">
        <f t="shared" si="22"/>
        <v>0</v>
      </c>
      <c r="BC217" s="119">
        <f t="shared" si="23"/>
        <v>0</v>
      </c>
      <c r="BD217" s="103"/>
      <c r="BE217" s="103"/>
      <c r="BF217" s="103"/>
      <c r="BG217" s="103"/>
      <c r="BH217" s="105">
        <f>IF($BB217=1,MAX(BH$120:BH216)+1,0)</f>
        <v>0</v>
      </c>
      <c r="BI217" s="105">
        <f>IF($BB217=2,MAX(BI$120:BI216)+1,0)</f>
        <v>0</v>
      </c>
      <c r="BJ217" s="105">
        <f>IF($BB217=3,MAX(BJ$120:BJ216)+1,0)</f>
        <v>0</v>
      </c>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15"/>
    </row>
    <row r="218" spans="1:105" ht="12.75">
      <c r="A218" s="54"/>
      <c r="B218" s="2"/>
      <c r="C218" s="178">
        <v>99</v>
      </c>
      <c r="D218" s="178"/>
      <c r="E218" s="161"/>
      <c r="F218" s="161"/>
      <c r="G218" s="161"/>
      <c r="H218" s="161"/>
      <c r="I218" s="161"/>
      <c r="J218" s="161"/>
      <c r="K218" s="161"/>
      <c r="L218" s="161"/>
      <c r="M218" s="161"/>
      <c r="N218" s="161"/>
      <c r="O218" s="161"/>
      <c r="P218" s="161"/>
      <c r="Q218" s="161"/>
      <c r="R218" s="161"/>
      <c r="S218" s="161"/>
      <c r="T218" s="145"/>
      <c r="U218" s="145"/>
      <c r="V218" s="145"/>
      <c r="W218" s="145"/>
      <c r="X218" s="145"/>
      <c r="Y218" s="145"/>
      <c r="Z218" s="145"/>
      <c r="AA218" s="145"/>
      <c r="AB218" s="145"/>
      <c r="AC218" s="179"/>
      <c r="AD218" s="179"/>
      <c r="AE218" s="179"/>
      <c r="AF218" s="179"/>
      <c r="AG218" s="180">
        <f t="shared" si="18"/>
      </c>
      <c r="AH218" s="180"/>
      <c r="AI218" s="180"/>
      <c r="AJ218" s="180"/>
      <c r="AK218" s="187">
        <f t="shared" si="19"/>
      </c>
      <c r="AL218" s="187"/>
      <c r="AM218" s="187"/>
      <c r="AN218" s="187"/>
      <c r="AO218" s="185"/>
      <c r="AP218" s="185"/>
      <c r="AQ218" s="185"/>
      <c r="AR218" s="185"/>
      <c r="AS218" s="186">
        <f t="shared" si="20"/>
        <v>0</v>
      </c>
      <c r="AT218" s="186"/>
      <c r="AU218" s="186"/>
      <c r="AV218" s="186"/>
      <c r="AW218" s="186"/>
      <c r="AX218" s="3"/>
      <c r="AY218" s="101"/>
      <c r="AZ218" s="103"/>
      <c r="BA218" s="103" t="b">
        <f t="shared" si="21"/>
        <v>0</v>
      </c>
      <c r="BB218" s="103">
        <f t="shared" si="22"/>
        <v>0</v>
      </c>
      <c r="BC218" s="119">
        <f t="shared" si="23"/>
        <v>0</v>
      </c>
      <c r="BD218" s="103"/>
      <c r="BE218" s="103"/>
      <c r="BF218" s="103"/>
      <c r="BG218" s="103"/>
      <c r="BH218" s="105">
        <f>IF($BB218=1,MAX(BH$120:BH217)+1,0)</f>
        <v>0</v>
      </c>
      <c r="BI218" s="105">
        <f>IF($BB218=2,MAX(BI$120:BI217)+1,0)</f>
        <v>0</v>
      </c>
      <c r="BJ218" s="105">
        <f>IF($BB218=3,MAX(BJ$120:BJ217)+1,0)</f>
        <v>0</v>
      </c>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15"/>
    </row>
    <row r="219" spans="1:105" ht="12.75">
      <c r="A219" s="54"/>
      <c r="B219" s="2"/>
      <c r="C219" s="178">
        <v>100</v>
      </c>
      <c r="D219" s="178"/>
      <c r="E219" s="161"/>
      <c r="F219" s="161"/>
      <c r="G219" s="161"/>
      <c r="H219" s="161"/>
      <c r="I219" s="161"/>
      <c r="J219" s="161"/>
      <c r="K219" s="161"/>
      <c r="L219" s="161"/>
      <c r="M219" s="161"/>
      <c r="N219" s="161"/>
      <c r="O219" s="161"/>
      <c r="P219" s="161"/>
      <c r="Q219" s="161"/>
      <c r="R219" s="161"/>
      <c r="S219" s="161"/>
      <c r="T219" s="145"/>
      <c r="U219" s="145"/>
      <c r="V219" s="145"/>
      <c r="W219" s="145"/>
      <c r="X219" s="145"/>
      <c r="Y219" s="145"/>
      <c r="Z219" s="145"/>
      <c r="AA219" s="145"/>
      <c r="AB219" s="145"/>
      <c r="AC219" s="179"/>
      <c r="AD219" s="179"/>
      <c r="AE219" s="179"/>
      <c r="AF219" s="179"/>
      <c r="AG219" s="180">
        <f t="shared" si="18"/>
      </c>
      <c r="AH219" s="180"/>
      <c r="AI219" s="180"/>
      <c r="AJ219" s="180"/>
      <c r="AK219" s="187">
        <f t="shared" si="19"/>
      </c>
      <c r="AL219" s="187"/>
      <c r="AM219" s="187"/>
      <c r="AN219" s="187"/>
      <c r="AO219" s="185"/>
      <c r="AP219" s="185"/>
      <c r="AQ219" s="185"/>
      <c r="AR219" s="185"/>
      <c r="AS219" s="186">
        <f t="shared" si="20"/>
        <v>0</v>
      </c>
      <c r="AT219" s="186"/>
      <c r="AU219" s="186"/>
      <c r="AV219" s="186"/>
      <c r="AW219" s="186"/>
      <c r="AX219" s="3"/>
      <c r="AY219" s="101"/>
      <c r="AZ219" s="103"/>
      <c r="BA219" s="103" t="b">
        <f t="shared" si="21"/>
        <v>0</v>
      </c>
      <c r="BB219" s="103">
        <f t="shared" si="22"/>
        <v>0</v>
      </c>
      <c r="BC219" s="119">
        <f t="shared" si="23"/>
        <v>0</v>
      </c>
      <c r="BD219" s="103"/>
      <c r="BE219" s="103"/>
      <c r="BF219" s="103"/>
      <c r="BG219" s="103"/>
      <c r="BH219" s="105">
        <f>IF($BB219=1,MAX(BH$120:BH218)+1,0)</f>
        <v>0</v>
      </c>
      <c r="BI219" s="105">
        <f>IF($BB219=2,MAX(BI$120:BI218)+1,0)</f>
        <v>0</v>
      </c>
      <c r="BJ219" s="105">
        <f>IF($BB219=3,MAX(BJ$120:BJ218)+1,0)</f>
        <v>0</v>
      </c>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15"/>
    </row>
    <row r="220" spans="1:105" ht="12.75">
      <c r="A220" s="54"/>
      <c r="B220" s="2"/>
      <c r="C220" s="178">
        <v>101</v>
      </c>
      <c r="D220" s="178"/>
      <c r="E220" s="161"/>
      <c r="F220" s="161"/>
      <c r="G220" s="161"/>
      <c r="H220" s="161"/>
      <c r="I220" s="161"/>
      <c r="J220" s="161"/>
      <c r="K220" s="161"/>
      <c r="L220" s="161"/>
      <c r="M220" s="161"/>
      <c r="N220" s="161"/>
      <c r="O220" s="161"/>
      <c r="P220" s="161"/>
      <c r="Q220" s="161"/>
      <c r="R220" s="161"/>
      <c r="S220" s="161"/>
      <c r="T220" s="145"/>
      <c r="U220" s="145"/>
      <c r="V220" s="145"/>
      <c r="W220" s="145"/>
      <c r="X220" s="145"/>
      <c r="Y220" s="145"/>
      <c r="Z220" s="145"/>
      <c r="AA220" s="145"/>
      <c r="AB220" s="145"/>
      <c r="AC220" s="179"/>
      <c r="AD220" s="179"/>
      <c r="AE220" s="179"/>
      <c r="AF220" s="179"/>
      <c r="AG220" s="180">
        <f t="shared" si="18"/>
      </c>
      <c r="AH220" s="180"/>
      <c r="AI220" s="180"/>
      <c r="AJ220" s="180"/>
      <c r="AK220" s="187">
        <f t="shared" si="19"/>
      </c>
      <c r="AL220" s="187"/>
      <c r="AM220" s="187"/>
      <c r="AN220" s="187"/>
      <c r="AO220" s="185"/>
      <c r="AP220" s="185"/>
      <c r="AQ220" s="185"/>
      <c r="AR220" s="185"/>
      <c r="AS220" s="186">
        <f t="shared" si="20"/>
        <v>0</v>
      </c>
      <c r="AT220" s="186"/>
      <c r="AU220" s="186"/>
      <c r="AV220" s="186"/>
      <c r="AW220" s="186"/>
      <c r="AX220" s="3"/>
      <c r="AY220" s="101"/>
      <c r="AZ220" s="103"/>
      <c r="BA220" s="103" t="b">
        <f t="shared" si="21"/>
        <v>0</v>
      </c>
      <c r="BB220" s="103">
        <f t="shared" si="22"/>
        <v>0</v>
      </c>
      <c r="BC220" s="119">
        <f t="shared" si="23"/>
        <v>0</v>
      </c>
      <c r="BD220" s="103"/>
      <c r="BE220" s="103"/>
      <c r="BF220" s="103"/>
      <c r="BG220" s="103"/>
      <c r="BH220" s="105">
        <f>IF($BB220=1,MAX(BH$120:BH219)+1,0)</f>
        <v>0</v>
      </c>
      <c r="BI220" s="105">
        <f>IF($BB220=2,MAX(BI$120:BI219)+1,0)</f>
        <v>0</v>
      </c>
      <c r="BJ220" s="105">
        <f>IF($BB220=3,MAX(BJ$120:BJ219)+1,0)</f>
        <v>0</v>
      </c>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15"/>
    </row>
    <row r="221" spans="1:105" ht="12.75">
      <c r="A221" s="54"/>
      <c r="B221" s="2"/>
      <c r="C221" s="178">
        <v>102</v>
      </c>
      <c r="D221" s="178"/>
      <c r="E221" s="161"/>
      <c r="F221" s="161"/>
      <c r="G221" s="161"/>
      <c r="H221" s="161"/>
      <c r="I221" s="161"/>
      <c r="J221" s="161"/>
      <c r="K221" s="161"/>
      <c r="L221" s="161"/>
      <c r="M221" s="161"/>
      <c r="N221" s="161"/>
      <c r="O221" s="161"/>
      <c r="P221" s="161"/>
      <c r="Q221" s="161"/>
      <c r="R221" s="161"/>
      <c r="S221" s="161"/>
      <c r="T221" s="145"/>
      <c r="U221" s="145"/>
      <c r="V221" s="145"/>
      <c r="W221" s="145"/>
      <c r="X221" s="145"/>
      <c r="Y221" s="145"/>
      <c r="Z221" s="145"/>
      <c r="AA221" s="145"/>
      <c r="AB221" s="145"/>
      <c r="AC221" s="179"/>
      <c r="AD221" s="179"/>
      <c r="AE221" s="179"/>
      <c r="AF221" s="179"/>
      <c r="AG221" s="180">
        <f t="shared" si="18"/>
      </c>
      <c r="AH221" s="180"/>
      <c r="AI221" s="180"/>
      <c r="AJ221" s="180"/>
      <c r="AK221" s="187">
        <f t="shared" si="19"/>
      </c>
      <c r="AL221" s="187"/>
      <c r="AM221" s="187"/>
      <c r="AN221" s="187"/>
      <c r="AO221" s="185"/>
      <c r="AP221" s="185"/>
      <c r="AQ221" s="185"/>
      <c r="AR221" s="185"/>
      <c r="AS221" s="186">
        <f t="shared" si="20"/>
        <v>0</v>
      </c>
      <c r="AT221" s="186"/>
      <c r="AU221" s="186"/>
      <c r="AV221" s="186"/>
      <c r="AW221" s="186"/>
      <c r="AX221" s="3"/>
      <c r="AY221" s="101"/>
      <c r="AZ221" s="103"/>
      <c r="BA221" s="103" t="b">
        <f t="shared" si="21"/>
        <v>0</v>
      </c>
      <c r="BB221" s="103">
        <f t="shared" si="22"/>
        <v>0</v>
      </c>
      <c r="BC221" s="119">
        <f t="shared" si="23"/>
        <v>0</v>
      </c>
      <c r="BD221" s="103"/>
      <c r="BE221" s="103"/>
      <c r="BF221" s="103"/>
      <c r="BG221" s="103"/>
      <c r="BH221" s="105">
        <f>IF($BB221=1,MAX(BH$120:BH220)+1,0)</f>
        <v>0</v>
      </c>
      <c r="BI221" s="105">
        <f>IF($BB221=2,MAX(BI$120:BI220)+1,0)</f>
        <v>0</v>
      </c>
      <c r="BJ221" s="105">
        <f>IF($BB221=3,MAX(BJ$120:BJ220)+1,0)</f>
        <v>0</v>
      </c>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15"/>
    </row>
    <row r="222" spans="1:105" ht="12.75">
      <c r="A222" s="54"/>
      <c r="B222" s="2"/>
      <c r="C222" s="178">
        <v>103</v>
      </c>
      <c r="D222" s="178"/>
      <c r="E222" s="161"/>
      <c r="F222" s="161"/>
      <c r="G222" s="161"/>
      <c r="H222" s="161"/>
      <c r="I222" s="161"/>
      <c r="J222" s="161"/>
      <c r="K222" s="161"/>
      <c r="L222" s="161"/>
      <c r="M222" s="161"/>
      <c r="N222" s="161"/>
      <c r="O222" s="161"/>
      <c r="P222" s="161"/>
      <c r="Q222" s="161"/>
      <c r="R222" s="161"/>
      <c r="S222" s="161"/>
      <c r="T222" s="145"/>
      <c r="U222" s="145"/>
      <c r="V222" s="145"/>
      <c r="W222" s="145"/>
      <c r="X222" s="145"/>
      <c r="Y222" s="145"/>
      <c r="Z222" s="145"/>
      <c r="AA222" s="145"/>
      <c r="AB222" s="145"/>
      <c r="AC222" s="179"/>
      <c r="AD222" s="179"/>
      <c r="AE222" s="179"/>
      <c r="AF222" s="179"/>
      <c r="AG222" s="180">
        <f t="shared" si="18"/>
      </c>
      <c r="AH222" s="180"/>
      <c r="AI222" s="180"/>
      <c r="AJ222" s="180"/>
      <c r="AK222" s="187">
        <f t="shared" si="19"/>
      </c>
      <c r="AL222" s="187"/>
      <c r="AM222" s="187"/>
      <c r="AN222" s="187"/>
      <c r="AO222" s="185"/>
      <c r="AP222" s="185"/>
      <c r="AQ222" s="185"/>
      <c r="AR222" s="185"/>
      <c r="AS222" s="186">
        <f t="shared" si="20"/>
        <v>0</v>
      </c>
      <c r="AT222" s="186"/>
      <c r="AU222" s="186"/>
      <c r="AV222" s="186"/>
      <c r="AW222" s="186"/>
      <c r="AX222" s="3"/>
      <c r="AY222" s="101"/>
      <c r="AZ222" s="103"/>
      <c r="BA222" s="103" t="b">
        <f t="shared" si="21"/>
        <v>0</v>
      </c>
      <c r="BB222" s="103">
        <f t="shared" si="22"/>
        <v>0</v>
      </c>
      <c r="BC222" s="119">
        <f t="shared" si="23"/>
        <v>0</v>
      </c>
      <c r="BD222" s="103"/>
      <c r="BE222" s="103"/>
      <c r="BF222" s="103"/>
      <c r="BG222" s="103"/>
      <c r="BH222" s="105">
        <f>IF($BB222=1,MAX(BH$120:BH221)+1,0)</f>
        <v>0</v>
      </c>
      <c r="BI222" s="105">
        <f>IF($BB222=2,MAX(BI$120:BI221)+1,0)</f>
        <v>0</v>
      </c>
      <c r="BJ222" s="105">
        <f>IF($BB222=3,MAX(BJ$120:BJ221)+1,0)</f>
        <v>0</v>
      </c>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15"/>
    </row>
    <row r="223" spans="1:105" ht="12.75">
      <c r="A223" s="54"/>
      <c r="B223" s="2"/>
      <c r="C223" s="178">
        <v>104</v>
      </c>
      <c r="D223" s="178"/>
      <c r="E223" s="161"/>
      <c r="F223" s="161"/>
      <c r="G223" s="161"/>
      <c r="H223" s="161"/>
      <c r="I223" s="161"/>
      <c r="J223" s="161"/>
      <c r="K223" s="161"/>
      <c r="L223" s="161"/>
      <c r="M223" s="161"/>
      <c r="N223" s="161"/>
      <c r="O223" s="161"/>
      <c r="P223" s="161"/>
      <c r="Q223" s="161"/>
      <c r="R223" s="161"/>
      <c r="S223" s="161"/>
      <c r="T223" s="145"/>
      <c r="U223" s="145"/>
      <c r="V223" s="145"/>
      <c r="W223" s="145"/>
      <c r="X223" s="145"/>
      <c r="Y223" s="145"/>
      <c r="Z223" s="145"/>
      <c r="AA223" s="145"/>
      <c r="AB223" s="145"/>
      <c r="AC223" s="179"/>
      <c r="AD223" s="179"/>
      <c r="AE223" s="179"/>
      <c r="AF223" s="179"/>
      <c r="AG223" s="180">
        <f t="shared" si="18"/>
      </c>
      <c r="AH223" s="180"/>
      <c r="AI223" s="180"/>
      <c r="AJ223" s="180"/>
      <c r="AK223" s="187">
        <f t="shared" si="19"/>
      </c>
      <c r="AL223" s="187"/>
      <c r="AM223" s="187"/>
      <c r="AN223" s="187"/>
      <c r="AO223" s="185"/>
      <c r="AP223" s="185"/>
      <c r="AQ223" s="185"/>
      <c r="AR223" s="185"/>
      <c r="AS223" s="186">
        <f t="shared" si="20"/>
        <v>0</v>
      </c>
      <c r="AT223" s="186"/>
      <c r="AU223" s="186"/>
      <c r="AV223" s="186"/>
      <c r="AW223" s="186"/>
      <c r="AX223" s="3"/>
      <c r="AY223" s="101"/>
      <c r="AZ223" s="103"/>
      <c r="BA223" s="103" t="b">
        <f t="shared" si="21"/>
        <v>0</v>
      </c>
      <c r="BB223" s="103">
        <f t="shared" si="22"/>
        <v>0</v>
      </c>
      <c r="BC223" s="119">
        <f t="shared" si="23"/>
        <v>0</v>
      </c>
      <c r="BD223" s="103"/>
      <c r="BE223" s="103"/>
      <c r="BF223" s="103"/>
      <c r="BG223" s="103"/>
      <c r="BH223" s="105">
        <f>IF($BB223=1,MAX(BH$120:BH222)+1,0)</f>
        <v>0</v>
      </c>
      <c r="BI223" s="105">
        <f>IF($BB223=2,MAX(BI$120:BI222)+1,0)</f>
        <v>0</v>
      </c>
      <c r="BJ223" s="105">
        <f>IF($BB223=3,MAX(BJ$120:BJ222)+1,0)</f>
        <v>0</v>
      </c>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15"/>
    </row>
    <row r="224" spans="1:105" ht="12.75">
      <c r="A224" s="54"/>
      <c r="B224" s="2"/>
      <c r="C224" s="178">
        <v>105</v>
      </c>
      <c r="D224" s="178"/>
      <c r="E224" s="161"/>
      <c r="F224" s="161"/>
      <c r="G224" s="161"/>
      <c r="H224" s="161"/>
      <c r="I224" s="161"/>
      <c r="J224" s="161"/>
      <c r="K224" s="161"/>
      <c r="L224" s="161"/>
      <c r="M224" s="161"/>
      <c r="N224" s="161"/>
      <c r="O224" s="161"/>
      <c r="P224" s="161"/>
      <c r="Q224" s="161"/>
      <c r="R224" s="161"/>
      <c r="S224" s="161"/>
      <c r="T224" s="145"/>
      <c r="U224" s="145"/>
      <c r="V224" s="145"/>
      <c r="W224" s="145"/>
      <c r="X224" s="145"/>
      <c r="Y224" s="145"/>
      <c r="Z224" s="145"/>
      <c r="AA224" s="145"/>
      <c r="AB224" s="145"/>
      <c r="AC224" s="179"/>
      <c r="AD224" s="179"/>
      <c r="AE224" s="179"/>
      <c r="AF224" s="179"/>
      <c r="AG224" s="180">
        <f t="shared" si="18"/>
      </c>
      <c r="AH224" s="180"/>
      <c r="AI224" s="180"/>
      <c r="AJ224" s="180"/>
      <c r="AK224" s="187">
        <f t="shared" si="19"/>
      </c>
      <c r="AL224" s="187"/>
      <c r="AM224" s="187"/>
      <c r="AN224" s="187"/>
      <c r="AO224" s="185"/>
      <c r="AP224" s="185"/>
      <c r="AQ224" s="185"/>
      <c r="AR224" s="185"/>
      <c r="AS224" s="186">
        <f t="shared" si="20"/>
        <v>0</v>
      </c>
      <c r="AT224" s="186"/>
      <c r="AU224" s="186"/>
      <c r="AV224" s="186"/>
      <c r="AW224" s="186"/>
      <c r="AX224" s="3"/>
      <c r="AY224" s="101"/>
      <c r="AZ224" s="103"/>
      <c r="BA224" s="103" t="b">
        <f t="shared" si="21"/>
        <v>0</v>
      </c>
      <c r="BB224" s="103">
        <f t="shared" si="22"/>
        <v>0</v>
      </c>
      <c r="BC224" s="119">
        <f t="shared" si="23"/>
        <v>0</v>
      </c>
      <c r="BD224" s="103"/>
      <c r="BE224" s="103"/>
      <c r="BF224" s="103"/>
      <c r="BG224" s="103"/>
      <c r="BH224" s="105">
        <f>IF($BB224=1,MAX(BH$120:BH223)+1,0)</f>
        <v>0</v>
      </c>
      <c r="BI224" s="105">
        <f>IF($BB224=2,MAX(BI$120:BI223)+1,0)</f>
        <v>0</v>
      </c>
      <c r="BJ224" s="105">
        <f>IF($BB224=3,MAX(BJ$120:BJ223)+1,0)</f>
        <v>0</v>
      </c>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15"/>
    </row>
    <row r="225" spans="1:105" ht="12.75">
      <c r="A225" s="54"/>
      <c r="B225" s="2"/>
      <c r="C225" s="178">
        <v>106</v>
      </c>
      <c r="D225" s="178"/>
      <c r="E225" s="161"/>
      <c r="F225" s="161"/>
      <c r="G225" s="161"/>
      <c r="H225" s="161"/>
      <c r="I225" s="161"/>
      <c r="J225" s="161"/>
      <c r="K225" s="161"/>
      <c r="L225" s="161"/>
      <c r="M225" s="161"/>
      <c r="N225" s="161"/>
      <c r="O225" s="161"/>
      <c r="P225" s="161"/>
      <c r="Q225" s="161"/>
      <c r="R225" s="161"/>
      <c r="S225" s="161"/>
      <c r="T225" s="145"/>
      <c r="U225" s="145"/>
      <c r="V225" s="145"/>
      <c r="W225" s="145"/>
      <c r="X225" s="145"/>
      <c r="Y225" s="145"/>
      <c r="Z225" s="145"/>
      <c r="AA225" s="145"/>
      <c r="AB225" s="145"/>
      <c r="AC225" s="179"/>
      <c r="AD225" s="179"/>
      <c r="AE225" s="179"/>
      <c r="AF225" s="179"/>
      <c r="AG225" s="180">
        <f t="shared" si="18"/>
      </c>
      <c r="AH225" s="180"/>
      <c r="AI225" s="180"/>
      <c r="AJ225" s="180"/>
      <c r="AK225" s="187">
        <f t="shared" si="19"/>
      </c>
      <c r="AL225" s="187"/>
      <c r="AM225" s="187"/>
      <c r="AN225" s="187"/>
      <c r="AO225" s="185"/>
      <c r="AP225" s="185"/>
      <c r="AQ225" s="185"/>
      <c r="AR225" s="185"/>
      <c r="AS225" s="186">
        <f t="shared" si="20"/>
        <v>0</v>
      </c>
      <c r="AT225" s="186"/>
      <c r="AU225" s="186"/>
      <c r="AV225" s="186"/>
      <c r="AW225" s="186"/>
      <c r="AX225" s="3"/>
      <c r="AY225" s="101"/>
      <c r="AZ225" s="103"/>
      <c r="BA225" s="103" t="b">
        <f t="shared" si="21"/>
        <v>0</v>
      </c>
      <c r="BB225" s="103">
        <f t="shared" si="22"/>
        <v>0</v>
      </c>
      <c r="BC225" s="119">
        <f t="shared" si="23"/>
        <v>0</v>
      </c>
      <c r="BD225" s="103"/>
      <c r="BE225" s="103"/>
      <c r="BF225" s="103"/>
      <c r="BG225" s="103"/>
      <c r="BH225" s="105">
        <f>IF($BB225=1,MAX(BH$120:BH224)+1,0)</f>
        <v>0</v>
      </c>
      <c r="BI225" s="105">
        <f>IF($BB225=2,MAX(BI$120:BI224)+1,0)</f>
        <v>0</v>
      </c>
      <c r="BJ225" s="105">
        <f>IF($BB225=3,MAX(BJ$120:BJ224)+1,0)</f>
        <v>0</v>
      </c>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15"/>
    </row>
    <row r="226" spans="1:105" ht="12.75">
      <c r="A226" s="54"/>
      <c r="B226" s="2"/>
      <c r="C226" s="178">
        <v>107</v>
      </c>
      <c r="D226" s="178"/>
      <c r="E226" s="161"/>
      <c r="F226" s="161"/>
      <c r="G226" s="161"/>
      <c r="H226" s="161"/>
      <c r="I226" s="161"/>
      <c r="J226" s="161"/>
      <c r="K226" s="161"/>
      <c r="L226" s="161"/>
      <c r="M226" s="161"/>
      <c r="N226" s="161"/>
      <c r="O226" s="161"/>
      <c r="P226" s="161"/>
      <c r="Q226" s="161"/>
      <c r="R226" s="161"/>
      <c r="S226" s="161"/>
      <c r="T226" s="145"/>
      <c r="U226" s="145"/>
      <c r="V226" s="145"/>
      <c r="W226" s="145"/>
      <c r="X226" s="145"/>
      <c r="Y226" s="145"/>
      <c r="Z226" s="145"/>
      <c r="AA226" s="145"/>
      <c r="AB226" s="145"/>
      <c r="AC226" s="179"/>
      <c r="AD226" s="179"/>
      <c r="AE226" s="179"/>
      <c r="AF226" s="179"/>
      <c r="AG226" s="180">
        <f t="shared" si="18"/>
      </c>
      <c r="AH226" s="180"/>
      <c r="AI226" s="180"/>
      <c r="AJ226" s="180"/>
      <c r="AK226" s="187">
        <f t="shared" si="19"/>
      </c>
      <c r="AL226" s="187"/>
      <c r="AM226" s="187"/>
      <c r="AN226" s="187"/>
      <c r="AO226" s="185"/>
      <c r="AP226" s="185"/>
      <c r="AQ226" s="185"/>
      <c r="AR226" s="185"/>
      <c r="AS226" s="186">
        <f t="shared" si="20"/>
        <v>0</v>
      </c>
      <c r="AT226" s="186"/>
      <c r="AU226" s="186"/>
      <c r="AV226" s="186"/>
      <c r="AW226" s="186"/>
      <c r="AX226" s="3"/>
      <c r="AY226" s="101"/>
      <c r="AZ226" s="103"/>
      <c r="BA226" s="103" t="b">
        <f t="shared" si="21"/>
        <v>0</v>
      </c>
      <c r="BB226" s="103">
        <f t="shared" si="22"/>
        <v>0</v>
      </c>
      <c r="BC226" s="119">
        <f t="shared" si="23"/>
        <v>0</v>
      </c>
      <c r="BD226" s="103"/>
      <c r="BE226" s="103"/>
      <c r="BF226" s="103"/>
      <c r="BG226" s="103"/>
      <c r="BH226" s="105">
        <f>IF($BB226=1,MAX(BH$120:BH225)+1,0)</f>
        <v>0</v>
      </c>
      <c r="BI226" s="105">
        <f>IF($BB226=2,MAX(BI$120:BI225)+1,0)</f>
        <v>0</v>
      </c>
      <c r="BJ226" s="105">
        <f>IF($BB226=3,MAX(BJ$120:BJ225)+1,0)</f>
        <v>0</v>
      </c>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15"/>
    </row>
    <row r="227" spans="1:105" ht="12.75">
      <c r="A227" s="54"/>
      <c r="B227" s="2"/>
      <c r="C227" s="178">
        <v>108</v>
      </c>
      <c r="D227" s="178"/>
      <c r="E227" s="161"/>
      <c r="F227" s="161"/>
      <c r="G227" s="161"/>
      <c r="H227" s="161"/>
      <c r="I227" s="161"/>
      <c r="J227" s="161"/>
      <c r="K227" s="161"/>
      <c r="L227" s="161"/>
      <c r="M227" s="161"/>
      <c r="N227" s="161"/>
      <c r="O227" s="161"/>
      <c r="P227" s="161"/>
      <c r="Q227" s="161"/>
      <c r="R227" s="161"/>
      <c r="S227" s="161"/>
      <c r="T227" s="145"/>
      <c r="U227" s="145"/>
      <c r="V227" s="145"/>
      <c r="W227" s="145"/>
      <c r="X227" s="145"/>
      <c r="Y227" s="145"/>
      <c r="Z227" s="145"/>
      <c r="AA227" s="145"/>
      <c r="AB227" s="145"/>
      <c r="AC227" s="179"/>
      <c r="AD227" s="179"/>
      <c r="AE227" s="179"/>
      <c r="AF227" s="179"/>
      <c r="AG227" s="180">
        <f t="shared" si="18"/>
      </c>
      <c r="AH227" s="180"/>
      <c r="AI227" s="180"/>
      <c r="AJ227" s="180"/>
      <c r="AK227" s="187">
        <f t="shared" si="19"/>
      </c>
      <c r="AL227" s="187"/>
      <c r="AM227" s="187"/>
      <c r="AN227" s="187"/>
      <c r="AO227" s="185"/>
      <c r="AP227" s="185"/>
      <c r="AQ227" s="185"/>
      <c r="AR227" s="185"/>
      <c r="AS227" s="186">
        <f t="shared" si="20"/>
        <v>0</v>
      </c>
      <c r="AT227" s="186"/>
      <c r="AU227" s="186"/>
      <c r="AV227" s="186"/>
      <c r="AW227" s="186"/>
      <c r="AX227" s="3"/>
      <c r="AY227" s="101"/>
      <c r="AZ227" s="103"/>
      <c r="BA227" s="103" t="b">
        <f t="shared" si="21"/>
        <v>0</v>
      </c>
      <c r="BB227" s="103">
        <f t="shared" si="22"/>
        <v>0</v>
      </c>
      <c r="BC227" s="119">
        <f t="shared" si="23"/>
        <v>0</v>
      </c>
      <c r="BD227" s="103"/>
      <c r="BE227" s="103"/>
      <c r="BF227" s="103"/>
      <c r="BG227" s="103"/>
      <c r="BH227" s="105">
        <f>IF($BB227=1,MAX(BH$120:BH226)+1,0)</f>
        <v>0</v>
      </c>
      <c r="BI227" s="105">
        <f>IF($BB227=2,MAX(BI$120:BI226)+1,0)</f>
        <v>0</v>
      </c>
      <c r="BJ227" s="105">
        <f>IF($BB227=3,MAX(BJ$120:BJ226)+1,0)</f>
        <v>0</v>
      </c>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15"/>
    </row>
    <row r="228" spans="1:105" ht="12.75">
      <c r="A228" s="54"/>
      <c r="B228" s="2"/>
      <c r="C228" s="178">
        <v>109</v>
      </c>
      <c r="D228" s="178"/>
      <c r="E228" s="161"/>
      <c r="F228" s="161"/>
      <c r="G228" s="161"/>
      <c r="H228" s="161"/>
      <c r="I228" s="161"/>
      <c r="J228" s="161"/>
      <c r="K228" s="161"/>
      <c r="L228" s="161"/>
      <c r="M228" s="161"/>
      <c r="N228" s="161"/>
      <c r="O228" s="161"/>
      <c r="P228" s="161"/>
      <c r="Q228" s="161"/>
      <c r="R228" s="161"/>
      <c r="S228" s="161"/>
      <c r="T228" s="145"/>
      <c r="U228" s="145"/>
      <c r="V228" s="145"/>
      <c r="W228" s="145"/>
      <c r="X228" s="145"/>
      <c r="Y228" s="145"/>
      <c r="Z228" s="145"/>
      <c r="AA228" s="145"/>
      <c r="AB228" s="145"/>
      <c r="AC228" s="179"/>
      <c r="AD228" s="179"/>
      <c r="AE228" s="179"/>
      <c r="AF228" s="179"/>
      <c r="AG228" s="180">
        <f t="shared" si="18"/>
      </c>
      <c r="AH228" s="180"/>
      <c r="AI228" s="180"/>
      <c r="AJ228" s="180"/>
      <c r="AK228" s="187">
        <f t="shared" si="19"/>
      </c>
      <c r="AL228" s="187"/>
      <c r="AM228" s="187"/>
      <c r="AN228" s="187"/>
      <c r="AO228" s="185"/>
      <c r="AP228" s="185"/>
      <c r="AQ228" s="185"/>
      <c r="AR228" s="185"/>
      <c r="AS228" s="186">
        <f t="shared" si="20"/>
        <v>0</v>
      </c>
      <c r="AT228" s="186"/>
      <c r="AU228" s="186"/>
      <c r="AV228" s="186"/>
      <c r="AW228" s="186"/>
      <c r="AX228" s="3"/>
      <c r="AY228" s="101"/>
      <c r="AZ228" s="103"/>
      <c r="BA228" s="103" t="b">
        <f t="shared" si="21"/>
        <v>0</v>
      </c>
      <c r="BB228" s="103">
        <f t="shared" si="22"/>
        <v>0</v>
      </c>
      <c r="BC228" s="119">
        <f t="shared" si="23"/>
        <v>0</v>
      </c>
      <c r="BD228" s="103"/>
      <c r="BE228" s="103"/>
      <c r="BF228" s="103"/>
      <c r="BG228" s="103"/>
      <c r="BH228" s="105">
        <f>IF($BB228=1,MAX(BH$120:BH227)+1,0)</f>
        <v>0</v>
      </c>
      <c r="BI228" s="105">
        <f>IF($BB228=2,MAX(BI$120:BI227)+1,0)</f>
        <v>0</v>
      </c>
      <c r="BJ228" s="105">
        <f>IF($BB228=3,MAX(BJ$120:BJ227)+1,0)</f>
        <v>0</v>
      </c>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15"/>
    </row>
    <row r="229" spans="1:105" ht="12.75">
      <c r="A229" s="54"/>
      <c r="B229" s="2"/>
      <c r="C229" s="178">
        <v>110</v>
      </c>
      <c r="D229" s="178"/>
      <c r="E229" s="161"/>
      <c r="F229" s="161"/>
      <c r="G229" s="161"/>
      <c r="H229" s="161"/>
      <c r="I229" s="161"/>
      <c r="J229" s="161"/>
      <c r="K229" s="161"/>
      <c r="L229" s="161"/>
      <c r="M229" s="161"/>
      <c r="N229" s="161"/>
      <c r="O229" s="161"/>
      <c r="P229" s="161"/>
      <c r="Q229" s="161"/>
      <c r="R229" s="161"/>
      <c r="S229" s="161"/>
      <c r="T229" s="145"/>
      <c r="U229" s="145"/>
      <c r="V229" s="145"/>
      <c r="W229" s="145"/>
      <c r="X229" s="145"/>
      <c r="Y229" s="145"/>
      <c r="Z229" s="145"/>
      <c r="AA229" s="145"/>
      <c r="AB229" s="145"/>
      <c r="AC229" s="179"/>
      <c r="AD229" s="179"/>
      <c r="AE229" s="179"/>
      <c r="AF229" s="179"/>
      <c r="AG229" s="180">
        <f t="shared" si="18"/>
      </c>
      <c r="AH229" s="180"/>
      <c r="AI229" s="180"/>
      <c r="AJ229" s="180"/>
      <c r="AK229" s="187">
        <f t="shared" si="19"/>
      </c>
      <c r="AL229" s="187"/>
      <c r="AM229" s="187"/>
      <c r="AN229" s="187"/>
      <c r="AO229" s="185"/>
      <c r="AP229" s="185"/>
      <c r="AQ229" s="185"/>
      <c r="AR229" s="185"/>
      <c r="AS229" s="186">
        <f t="shared" si="20"/>
        <v>0</v>
      </c>
      <c r="AT229" s="186"/>
      <c r="AU229" s="186"/>
      <c r="AV229" s="186"/>
      <c r="AW229" s="186"/>
      <c r="AX229" s="3"/>
      <c r="AY229" s="101"/>
      <c r="AZ229" s="103"/>
      <c r="BA229" s="103" t="b">
        <f t="shared" si="21"/>
        <v>0</v>
      </c>
      <c r="BB229" s="103">
        <f t="shared" si="22"/>
        <v>0</v>
      </c>
      <c r="BC229" s="119">
        <f t="shared" si="23"/>
        <v>0</v>
      </c>
      <c r="BD229" s="103"/>
      <c r="BE229" s="103"/>
      <c r="BF229" s="103"/>
      <c r="BG229" s="103"/>
      <c r="BH229" s="105">
        <f>IF($BB229=1,MAX(BH$120:BH228)+1,0)</f>
        <v>0</v>
      </c>
      <c r="BI229" s="105">
        <f>IF($BB229=2,MAX(BI$120:BI228)+1,0)</f>
        <v>0</v>
      </c>
      <c r="BJ229" s="105">
        <f>IF($BB229=3,MAX(BJ$120:BJ228)+1,0)</f>
        <v>0</v>
      </c>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15"/>
    </row>
    <row r="230" spans="1:105" ht="12.75">
      <c r="A230" s="54"/>
      <c r="B230" s="2"/>
      <c r="C230" s="178">
        <v>111</v>
      </c>
      <c r="D230" s="178"/>
      <c r="E230" s="161"/>
      <c r="F230" s="161"/>
      <c r="G230" s="161"/>
      <c r="H230" s="161"/>
      <c r="I230" s="161"/>
      <c r="J230" s="161"/>
      <c r="K230" s="161"/>
      <c r="L230" s="161"/>
      <c r="M230" s="161"/>
      <c r="N230" s="161"/>
      <c r="O230" s="161"/>
      <c r="P230" s="161"/>
      <c r="Q230" s="161"/>
      <c r="R230" s="161"/>
      <c r="S230" s="161"/>
      <c r="T230" s="145"/>
      <c r="U230" s="145"/>
      <c r="V230" s="145"/>
      <c r="W230" s="145"/>
      <c r="X230" s="145"/>
      <c r="Y230" s="145"/>
      <c r="Z230" s="145"/>
      <c r="AA230" s="145"/>
      <c r="AB230" s="145"/>
      <c r="AC230" s="179"/>
      <c r="AD230" s="179"/>
      <c r="AE230" s="179"/>
      <c r="AF230" s="179"/>
      <c r="AG230" s="180">
        <f t="shared" si="18"/>
      </c>
      <c r="AH230" s="180"/>
      <c r="AI230" s="180"/>
      <c r="AJ230" s="180"/>
      <c r="AK230" s="187">
        <f t="shared" si="19"/>
      </c>
      <c r="AL230" s="187"/>
      <c r="AM230" s="187"/>
      <c r="AN230" s="187"/>
      <c r="AO230" s="185"/>
      <c r="AP230" s="185"/>
      <c r="AQ230" s="185"/>
      <c r="AR230" s="185"/>
      <c r="AS230" s="186">
        <f t="shared" si="20"/>
        <v>0</v>
      </c>
      <c r="AT230" s="186"/>
      <c r="AU230" s="186"/>
      <c r="AV230" s="186"/>
      <c r="AW230" s="186"/>
      <c r="AX230" s="3"/>
      <c r="AY230" s="101"/>
      <c r="AZ230" s="103"/>
      <c r="BA230" s="103" t="b">
        <f t="shared" si="21"/>
        <v>0</v>
      </c>
      <c r="BB230" s="103">
        <f t="shared" si="22"/>
        <v>0</v>
      </c>
      <c r="BC230" s="119">
        <f t="shared" si="23"/>
        <v>0</v>
      </c>
      <c r="BD230" s="103"/>
      <c r="BE230" s="103"/>
      <c r="BF230" s="103"/>
      <c r="BG230" s="103"/>
      <c r="BH230" s="105">
        <f>IF($BB230=1,MAX(BH$120:BH229)+1,0)</f>
        <v>0</v>
      </c>
      <c r="BI230" s="105">
        <f>IF($BB230=2,MAX(BI$120:BI229)+1,0)</f>
        <v>0</v>
      </c>
      <c r="BJ230" s="105">
        <f>IF($BB230=3,MAX(BJ$120:BJ229)+1,0)</f>
        <v>0</v>
      </c>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15"/>
    </row>
    <row r="231" spans="1:105" ht="12.75">
      <c r="A231" s="54"/>
      <c r="B231" s="2"/>
      <c r="C231" s="178">
        <v>112</v>
      </c>
      <c r="D231" s="178"/>
      <c r="E231" s="161"/>
      <c r="F231" s="161"/>
      <c r="G231" s="161"/>
      <c r="H231" s="161"/>
      <c r="I231" s="161"/>
      <c r="J231" s="161"/>
      <c r="K231" s="161"/>
      <c r="L231" s="161"/>
      <c r="M231" s="161"/>
      <c r="N231" s="161"/>
      <c r="O231" s="161"/>
      <c r="P231" s="161"/>
      <c r="Q231" s="161"/>
      <c r="R231" s="161"/>
      <c r="S231" s="161"/>
      <c r="T231" s="145"/>
      <c r="U231" s="145"/>
      <c r="V231" s="145"/>
      <c r="W231" s="145"/>
      <c r="X231" s="145"/>
      <c r="Y231" s="145"/>
      <c r="Z231" s="145"/>
      <c r="AA231" s="145"/>
      <c r="AB231" s="145"/>
      <c r="AC231" s="179"/>
      <c r="AD231" s="179"/>
      <c r="AE231" s="179"/>
      <c r="AF231" s="179"/>
      <c r="AG231" s="180">
        <f t="shared" si="18"/>
      </c>
      <c r="AH231" s="180"/>
      <c r="AI231" s="180"/>
      <c r="AJ231" s="180"/>
      <c r="AK231" s="187">
        <f t="shared" si="19"/>
      </c>
      <c r="AL231" s="187"/>
      <c r="AM231" s="187"/>
      <c r="AN231" s="187"/>
      <c r="AO231" s="185"/>
      <c r="AP231" s="185"/>
      <c r="AQ231" s="185"/>
      <c r="AR231" s="185"/>
      <c r="AS231" s="186">
        <f t="shared" si="20"/>
        <v>0</v>
      </c>
      <c r="AT231" s="186"/>
      <c r="AU231" s="186"/>
      <c r="AV231" s="186"/>
      <c r="AW231" s="186"/>
      <c r="AX231" s="3"/>
      <c r="AY231" s="101"/>
      <c r="AZ231" s="103"/>
      <c r="BA231" s="103" t="b">
        <f t="shared" si="21"/>
        <v>0</v>
      </c>
      <c r="BB231" s="103">
        <f t="shared" si="22"/>
        <v>0</v>
      </c>
      <c r="BC231" s="119">
        <f t="shared" si="23"/>
        <v>0</v>
      </c>
      <c r="BD231" s="103"/>
      <c r="BE231" s="103"/>
      <c r="BF231" s="103"/>
      <c r="BG231" s="103"/>
      <c r="BH231" s="105">
        <f>IF($BB231=1,MAX(BH$120:BH230)+1,0)</f>
        <v>0</v>
      </c>
      <c r="BI231" s="105">
        <f>IF($BB231=2,MAX(BI$120:BI230)+1,0)</f>
        <v>0</v>
      </c>
      <c r="BJ231" s="105">
        <f>IF($BB231=3,MAX(BJ$120:BJ230)+1,0)</f>
        <v>0</v>
      </c>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15"/>
    </row>
    <row r="232" spans="1:105" ht="12.75">
      <c r="A232" s="54"/>
      <c r="B232" s="2"/>
      <c r="C232" s="178">
        <v>113</v>
      </c>
      <c r="D232" s="178"/>
      <c r="E232" s="161"/>
      <c r="F232" s="161"/>
      <c r="G232" s="161"/>
      <c r="H232" s="161"/>
      <c r="I232" s="161"/>
      <c r="J232" s="161"/>
      <c r="K232" s="161"/>
      <c r="L232" s="161"/>
      <c r="M232" s="161"/>
      <c r="N232" s="161"/>
      <c r="O232" s="161"/>
      <c r="P232" s="161"/>
      <c r="Q232" s="161"/>
      <c r="R232" s="161"/>
      <c r="S232" s="161"/>
      <c r="T232" s="145"/>
      <c r="U232" s="145"/>
      <c r="V232" s="145"/>
      <c r="W232" s="145"/>
      <c r="X232" s="145"/>
      <c r="Y232" s="145"/>
      <c r="Z232" s="145"/>
      <c r="AA232" s="145"/>
      <c r="AB232" s="145"/>
      <c r="AC232" s="179"/>
      <c r="AD232" s="179"/>
      <c r="AE232" s="179"/>
      <c r="AF232" s="179"/>
      <c r="AG232" s="180">
        <f t="shared" si="18"/>
      </c>
      <c r="AH232" s="180"/>
      <c r="AI232" s="180"/>
      <c r="AJ232" s="180"/>
      <c r="AK232" s="187">
        <f t="shared" si="19"/>
      </c>
      <c r="AL232" s="187"/>
      <c r="AM232" s="187"/>
      <c r="AN232" s="187"/>
      <c r="AO232" s="185"/>
      <c r="AP232" s="185"/>
      <c r="AQ232" s="185"/>
      <c r="AR232" s="185"/>
      <c r="AS232" s="186">
        <f t="shared" si="20"/>
        <v>0</v>
      </c>
      <c r="AT232" s="186"/>
      <c r="AU232" s="186"/>
      <c r="AV232" s="186"/>
      <c r="AW232" s="186"/>
      <c r="AX232" s="3"/>
      <c r="AY232" s="101"/>
      <c r="AZ232" s="103"/>
      <c r="BA232" s="103" t="b">
        <f t="shared" si="21"/>
        <v>0</v>
      </c>
      <c r="BB232" s="103">
        <f t="shared" si="22"/>
        <v>0</v>
      </c>
      <c r="BC232" s="119">
        <f t="shared" si="23"/>
        <v>0</v>
      </c>
      <c r="BD232" s="103"/>
      <c r="BE232" s="103"/>
      <c r="BF232" s="103"/>
      <c r="BG232" s="103"/>
      <c r="BH232" s="105">
        <f>IF($BB232=1,MAX(BH$120:BH231)+1,0)</f>
        <v>0</v>
      </c>
      <c r="BI232" s="105">
        <f>IF($BB232=2,MAX(BI$120:BI231)+1,0)</f>
        <v>0</v>
      </c>
      <c r="BJ232" s="105">
        <f>IF($BB232=3,MAX(BJ$120:BJ231)+1,0)</f>
        <v>0</v>
      </c>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15"/>
    </row>
    <row r="233" spans="1:105" ht="12.75">
      <c r="A233" s="54"/>
      <c r="B233" s="2"/>
      <c r="C233" s="178">
        <v>114</v>
      </c>
      <c r="D233" s="178"/>
      <c r="E233" s="161"/>
      <c r="F233" s="161"/>
      <c r="G233" s="161"/>
      <c r="H233" s="161"/>
      <c r="I233" s="161"/>
      <c r="J233" s="161"/>
      <c r="K233" s="161"/>
      <c r="L233" s="161"/>
      <c r="M233" s="161"/>
      <c r="N233" s="161"/>
      <c r="O233" s="161"/>
      <c r="P233" s="161"/>
      <c r="Q233" s="161"/>
      <c r="R233" s="161"/>
      <c r="S233" s="161"/>
      <c r="T233" s="145"/>
      <c r="U233" s="145"/>
      <c r="V233" s="145"/>
      <c r="W233" s="145"/>
      <c r="X233" s="145"/>
      <c r="Y233" s="145"/>
      <c r="Z233" s="145"/>
      <c r="AA233" s="145"/>
      <c r="AB233" s="145"/>
      <c r="AC233" s="179"/>
      <c r="AD233" s="179"/>
      <c r="AE233" s="179"/>
      <c r="AF233" s="179"/>
      <c r="AG233" s="180">
        <f t="shared" si="18"/>
      </c>
      <c r="AH233" s="180"/>
      <c r="AI233" s="180"/>
      <c r="AJ233" s="180"/>
      <c r="AK233" s="187">
        <f t="shared" si="19"/>
      </c>
      <c r="AL233" s="187"/>
      <c r="AM233" s="187"/>
      <c r="AN233" s="187"/>
      <c r="AO233" s="185"/>
      <c r="AP233" s="185"/>
      <c r="AQ233" s="185"/>
      <c r="AR233" s="185"/>
      <c r="AS233" s="186">
        <f t="shared" si="20"/>
        <v>0</v>
      </c>
      <c r="AT233" s="186"/>
      <c r="AU233" s="186"/>
      <c r="AV233" s="186"/>
      <c r="AW233" s="186"/>
      <c r="AX233" s="3"/>
      <c r="AY233" s="101"/>
      <c r="AZ233" s="103"/>
      <c r="BA233" s="103" t="b">
        <f t="shared" si="21"/>
        <v>0</v>
      </c>
      <c r="BB233" s="103">
        <f t="shared" si="22"/>
        <v>0</v>
      </c>
      <c r="BC233" s="119">
        <f t="shared" si="23"/>
        <v>0</v>
      </c>
      <c r="BD233" s="103"/>
      <c r="BE233" s="103"/>
      <c r="BF233" s="103"/>
      <c r="BG233" s="103"/>
      <c r="BH233" s="105">
        <f>IF($BB233=1,MAX(BH$120:BH232)+1,0)</f>
        <v>0</v>
      </c>
      <c r="BI233" s="105">
        <f>IF($BB233=2,MAX(BI$120:BI232)+1,0)</f>
        <v>0</v>
      </c>
      <c r="BJ233" s="105">
        <f>IF($BB233=3,MAX(BJ$120:BJ232)+1,0)</f>
        <v>0</v>
      </c>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15"/>
    </row>
    <row r="234" spans="1:105" ht="12.75">
      <c r="A234" s="54"/>
      <c r="B234" s="2"/>
      <c r="C234" s="178">
        <v>115</v>
      </c>
      <c r="D234" s="178"/>
      <c r="E234" s="161"/>
      <c r="F234" s="161"/>
      <c r="G234" s="161"/>
      <c r="H234" s="161"/>
      <c r="I234" s="161"/>
      <c r="J234" s="161"/>
      <c r="K234" s="161"/>
      <c r="L234" s="161"/>
      <c r="M234" s="161"/>
      <c r="N234" s="161"/>
      <c r="O234" s="161"/>
      <c r="P234" s="161"/>
      <c r="Q234" s="161"/>
      <c r="R234" s="161"/>
      <c r="S234" s="161"/>
      <c r="T234" s="145"/>
      <c r="U234" s="145"/>
      <c r="V234" s="145"/>
      <c r="W234" s="145"/>
      <c r="X234" s="145"/>
      <c r="Y234" s="145"/>
      <c r="Z234" s="145"/>
      <c r="AA234" s="145"/>
      <c r="AB234" s="145"/>
      <c r="AC234" s="179"/>
      <c r="AD234" s="179"/>
      <c r="AE234" s="179"/>
      <c r="AF234" s="179"/>
      <c r="AG234" s="180">
        <f t="shared" si="18"/>
      </c>
      <c r="AH234" s="180"/>
      <c r="AI234" s="180"/>
      <c r="AJ234" s="180"/>
      <c r="AK234" s="187">
        <f t="shared" si="19"/>
      </c>
      <c r="AL234" s="187"/>
      <c r="AM234" s="187"/>
      <c r="AN234" s="187"/>
      <c r="AO234" s="185"/>
      <c r="AP234" s="185"/>
      <c r="AQ234" s="185"/>
      <c r="AR234" s="185"/>
      <c r="AS234" s="186">
        <f t="shared" si="20"/>
        <v>0</v>
      </c>
      <c r="AT234" s="186"/>
      <c r="AU234" s="186"/>
      <c r="AV234" s="186"/>
      <c r="AW234" s="186"/>
      <c r="AX234" s="3"/>
      <c r="AY234" s="101"/>
      <c r="AZ234" s="103"/>
      <c r="BA234" s="103" t="b">
        <f t="shared" si="21"/>
        <v>0</v>
      </c>
      <c r="BB234" s="103">
        <f t="shared" si="22"/>
        <v>0</v>
      </c>
      <c r="BC234" s="119">
        <f t="shared" si="23"/>
        <v>0</v>
      </c>
      <c r="BD234" s="103"/>
      <c r="BE234" s="103"/>
      <c r="BF234" s="103"/>
      <c r="BG234" s="103"/>
      <c r="BH234" s="105">
        <f>IF($BB234=1,MAX(BH$120:BH233)+1,0)</f>
        <v>0</v>
      </c>
      <c r="BI234" s="105">
        <f>IF($BB234=2,MAX(BI$120:BI233)+1,0)</f>
        <v>0</v>
      </c>
      <c r="BJ234" s="105">
        <f>IF($BB234=3,MAX(BJ$120:BJ233)+1,0)</f>
        <v>0</v>
      </c>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15"/>
    </row>
    <row r="235" spans="1:105" ht="12.75">
      <c r="A235" s="54"/>
      <c r="B235" s="2"/>
      <c r="C235" s="178">
        <v>116</v>
      </c>
      <c r="D235" s="178"/>
      <c r="E235" s="161"/>
      <c r="F235" s="161"/>
      <c r="G235" s="161"/>
      <c r="H235" s="161"/>
      <c r="I235" s="161"/>
      <c r="J235" s="161"/>
      <c r="K235" s="161"/>
      <c r="L235" s="161"/>
      <c r="M235" s="161"/>
      <c r="N235" s="161"/>
      <c r="O235" s="161"/>
      <c r="P235" s="161"/>
      <c r="Q235" s="161"/>
      <c r="R235" s="161"/>
      <c r="S235" s="161"/>
      <c r="T235" s="145"/>
      <c r="U235" s="145"/>
      <c r="V235" s="145"/>
      <c r="W235" s="145"/>
      <c r="X235" s="145"/>
      <c r="Y235" s="145"/>
      <c r="Z235" s="145"/>
      <c r="AA235" s="145"/>
      <c r="AB235" s="145"/>
      <c r="AC235" s="179"/>
      <c r="AD235" s="179"/>
      <c r="AE235" s="179"/>
      <c r="AF235" s="179"/>
      <c r="AG235" s="180">
        <f t="shared" si="18"/>
      </c>
      <c r="AH235" s="180"/>
      <c r="AI235" s="180"/>
      <c r="AJ235" s="180"/>
      <c r="AK235" s="187">
        <f t="shared" si="19"/>
      </c>
      <c r="AL235" s="187"/>
      <c r="AM235" s="187"/>
      <c r="AN235" s="187"/>
      <c r="AO235" s="185"/>
      <c r="AP235" s="185"/>
      <c r="AQ235" s="185"/>
      <c r="AR235" s="185"/>
      <c r="AS235" s="186">
        <f t="shared" si="20"/>
        <v>0</v>
      </c>
      <c r="AT235" s="186"/>
      <c r="AU235" s="186"/>
      <c r="AV235" s="186"/>
      <c r="AW235" s="186"/>
      <c r="AX235" s="3"/>
      <c r="AY235" s="101"/>
      <c r="AZ235" s="103"/>
      <c r="BA235" s="103" t="b">
        <f t="shared" si="21"/>
        <v>0</v>
      </c>
      <c r="BB235" s="103">
        <f t="shared" si="22"/>
        <v>0</v>
      </c>
      <c r="BC235" s="119">
        <f t="shared" si="23"/>
        <v>0</v>
      </c>
      <c r="BD235" s="103"/>
      <c r="BE235" s="103"/>
      <c r="BF235" s="103"/>
      <c r="BG235" s="103"/>
      <c r="BH235" s="105">
        <f>IF($BB235=1,MAX(BH$120:BH234)+1,0)</f>
        <v>0</v>
      </c>
      <c r="BI235" s="105">
        <f>IF($BB235=2,MAX(BI$120:BI234)+1,0)</f>
        <v>0</v>
      </c>
      <c r="BJ235" s="105">
        <f>IF($BB235=3,MAX(BJ$120:BJ234)+1,0)</f>
        <v>0</v>
      </c>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15"/>
    </row>
    <row r="236" spans="1:105" ht="12.75">
      <c r="A236" s="54"/>
      <c r="B236" s="2"/>
      <c r="C236" s="178">
        <v>117</v>
      </c>
      <c r="D236" s="178"/>
      <c r="E236" s="161"/>
      <c r="F236" s="161"/>
      <c r="G236" s="161"/>
      <c r="H236" s="161"/>
      <c r="I236" s="161"/>
      <c r="J236" s="161"/>
      <c r="K236" s="161"/>
      <c r="L236" s="161"/>
      <c r="M236" s="161"/>
      <c r="N236" s="161"/>
      <c r="O236" s="161"/>
      <c r="P236" s="161"/>
      <c r="Q236" s="161"/>
      <c r="R236" s="161"/>
      <c r="S236" s="161"/>
      <c r="T236" s="145"/>
      <c r="U236" s="145"/>
      <c r="V236" s="145"/>
      <c r="W236" s="145"/>
      <c r="X236" s="145"/>
      <c r="Y236" s="145"/>
      <c r="Z236" s="145"/>
      <c r="AA236" s="145"/>
      <c r="AB236" s="145"/>
      <c r="AC236" s="179"/>
      <c r="AD236" s="179"/>
      <c r="AE236" s="179"/>
      <c r="AF236" s="179"/>
      <c r="AG236" s="180">
        <f t="shared" si="18"/>
      </c>
      <c r="AH236" s="180"/>
      <c r="AI236" s="180"/>
      <c r="AJ236" s="180"/>
      <c r="AK236" s="187">
        <f t="shared" si="19"/>
      </c>
      <c r="AL236" s="187"/>
      <c r="AM236" s="187"/>
      <c r="AN236" s="187"/>
      <c r="AO236" s="185"/>
      <c r="AP236" s="185"/>
      <c r="AQ236" s="185"/>
      <c r="AR236" s="185"/>
      <c r="AS236" s="186">
        <f t="shared" si="20"/>
        <v>0</v>
      </c>
      <c r="AT236" s="186"/>
      <c r="AU236" s="186"/>
      <c r="AV236" s="186"/>
      <c r="AW236" s="186"/>
      <c r="AX236" s="3"/>
      <c r="AY236" s="101"/>
      <c r="AZ236" s="103"/>
      <c r="BA236" s="103" t="b">
        <f t="shared" si="21"/>
        <v>0</v>
      </c>
      <c r="BB236" s="103">
        <f t="shared" si="22"/>
        <v>0</v>
      </c>
      <c r="BC236" s="119">
        <f t="shared" si="23"/>
        <v>0</v>
      </c>
      <c r="BD236" s="103"/>
      <c r="BE236" s="103"/>
      <c r="BF236" s="103"/>
      <c r="BG236" s="103"/>
      <c r="BH236" s="105">
        <f>IF($BB236=1,MAX(BH$120:BH235)+1,0)</f>
        <v>0</v>
      </c>
      <c r="BI236" s="105">
        <f>IF($BB236=2,MAX(BI$120:BI235)+1,0)</f>
        <v>0</v>
      </c>
      <c r="BJ236" s="105">
        <f>IF($BB236=3,MAX(BJ$120:BJ235)+1,0)</f>
        <v>0</v>
      </c>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15"/>
    </row>
    <row r="237" spans="1:105" ht="12.75">
      <c r="A237" s="54"/>
      <c r="B237" s="2"/>
      <c r="C237" s="178">
        <v>118</v>
      </c>
      <c r="D237" s="178"/>
      <c r="E237" s="161"/>
      <c r="F237" s="161"/>
      <c r="G237" s="161"/>
      <c r="H237" s="161"/>
      <c r="I237" s="161"/>
      <c r="J237" s="161"/>
      <c r="K237" s="161"/>
      <c r="L237" s="161"/>
      <c r="M237" s="161"/>
      <c r="N237" s="161"/>
      <c r="O237" s="161"/>
      <c r="P237" s="161"/>
      <c r="Q237" s="161"/>
      <c r="R237" s="161"/>
      <c r="S237" s="161"/>
      <c r="T237" s="145"/>
      <c r="U237" s="145"/>
      <c r="V237" s="145"/>
      <c r="W237" s="145"/>
      <c r="X237" s="145"/>
      <c r="Y237" s="145"/>
      <c r="Z237" s="145"/>
      <c r="AA237" s="145"/>
      <c r="AB237" s="145"/>
      <c r="AC237" s="179"/>
      <c r="AD237" s="179"/>
      <c r="AE237" s="179"/>
      <c r="AF237" s="179"/>
      <c r="AG237" s="180">
        <f t="shared" si="18"/>
      </c>
      <c r="AH237" s="180"/>
      <c r="AI237" s="180"/>
      <c r="AJ237" s="180"/>
      <c r="AK237" s="187">
        <f t="shared" si="19"/>
      </c>
      <c r="AL237" s="187"/>
      <c r="AM237" s="187"/>
      <c r="AN237" s="187"/>
      <c r="AO237" s="185"/>
      <c r="AP237" s="185"/>
      <c r="AQ237" s="185"/>
      <c r="AR237" s="185"/>
      <c r="AS237" s="186">
        <f t="shared" si="20"/>
        <v>0</v>
      </c>
      <c r="AT237" s="186"/>
      <c r="AU237" s="186"/>
      <c r="AV237" s="186"/>
      <c r="AW237" s="186"/>
      <c r="AX237" s="3"/>
      <c r="AY237" s="101"/>
      <c r="AZ237" s="103"/>
      <c r="BA237" s="103" t="b">
        <f t="shared" si="21"/>
        <v>0</v>
      </c>
      <c r="BB237" s="103">
        <f t="shared" si="22"/>
        <v>0</v>
      </c>
      <c r="BC237" s="119">
        <f t="shared" si="23"/>
        <v>0</v>
      </c>
      <c r="BD237" s="103"/>
      <c r="BE237" s="103"/>
      <c r="BF237" s="103"/>
      <c r="BG237" s="103"/>
      <c r="BH237" s="105">
        <f>IF($BB237=1,MAX(BH$120:BH236)+1,0)</f>
        <v>0</v>
      </c>
      <c r="BI237" s="105">
        <f>IF($BB237=2,MAX(BI$120:BI236)+1,0)</f>
        <v>0</v>
      </c>
      <c r="BJ237" s="105">
        <f>IF($BB237=3,MAX(BJ$120:BJ236)+1,0)</f>
        <v>0</v>
      </c>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15"/>
    </row>
    <row r="238" spans="1:105" ht="12.75">
      <c r="A238" s="54"/>
      <c r="B238" s="2"/>
      <c r="C238" s="178">
        <v>119</v>
      </c>
      <c r="D238" s="178"/>
      <c r="E238" s="161"/>
      <c r="F238" s="161"/>
      <c r="G238" s="161"/>
      <c r="H238" s="161"/>
      <c r="I238" s="161"/>
      <c r="J238" s="161"/>
      <c r="K238" s="161"/>
      <c r="L238" s="161"/>
      <c r="M238" s="161"/>
      <c r="N238" s="161"/>
      <c r="O238" s="161"/>
      <c r="P238" s="161"/>
      <c r="Q238" s="161"/>
      <c r="R238" s="161"/>
      <c r="S238" s="161"/>
      <c r="T238" s="145"/>
      <c r="U238" s="145"/>
      <c r="V238" s="145"/>
      <c r="W238" s="145"/>
      <c r="X238" s="145"/>
      <c r="Y238" s="145"/>
      <c r="Z238" s="145"/>
      <c r="AA238" s="145"/>
      <c r="AB238" s="145"/>
      <c r="AC238" s="179"/>
      <c r="AD238" s="179"/>
      <c r="AE238" s="179"/>
      <c r="AF238" s="179"/>
      <c r="AG238" s="180">
        <f t="shared" si="18"/>
      </c>
      <c r="AH238" s="180"/>
      <c r="AI238" s="180"/>
      <c r="AJ238" s="180"/>
      <c r="AK238" s="187">
        <f t="shared" si="19"/>
      </c>
      <c r="AL238" s="187"/>
      <c r="AM238" s="187"/>
      <c r="AN238" s="187"/>
      <c r="AO238" s="185"/>
      <c r="AP238" s="185"/>
      <c r="AQ238" s="185"/>
      <c r="AR238" s="185"/>
      <c r="AS238" s="186">
        <f t="shared" si="20"/>
        <v>0</v>
      </c>
      <c r="AT238" s="186"/>
      <c r="AU238" s="186"/>
      <c r="AV238" s="186"/>
      <c r="AW238" s="186"/>
      <c r="AX238" s="3"/>
      <c r="AY238" s="101"/>
      <c r="AZ238" s="103"/>
      <c r="BA238" s="103" t="b">
        <f t="shared" si="21"/>
        <v>0</v>
      </c>
      <c r="BB238" s="103">
        <f t="shared" si="22"/>
        <v>0</v>
      </c>
      <c r="BC238" s="119">
        <f t="shared" si="23"/>
        <v>0</v>
      </c>
      <c r="BD238" s="103"/>
      <c r="BE238" s="103"/>
      <c r="BF238" s="103"/>
      <c r="BG238" s="103"/>
      <c r="BH238" s="105">
        <f>IF($BB238=1,MAX(BH$120:BH237)+1,0)</f>
        <v>0</v>
      </c>
      <c r="BI238" s="105">
        <f>IF($BB238=2,MAX(BI$120:BI237)+1,0)</f>
        <v>0</v>
      </c>
      <c r="BJ238" s="105">
        <f>IF($BB238=3,MAX(BJ$120:BJ237)+1,0)</f>
        <v>0</v>
      </c>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15"/>
    </row>
    <row r="239" spans="1:105" ht="12.75">
      <c r="A239" s="54"/>
      <c r="B239" s="2"/>
      <c r="C239" s="178">
        <v>120</v>
      </c>
      <c r="D239" s="178"/>
      <c r="E239" s="161"/>
      <c r="F239" s="161"/>
      <c r="G239" s="161"/>
      <c r="H239" s="161"/>
      <c r="I239" s="161"/>
      <c r="J239" s="161"/>
      <c r="K239" s="161"/>
      <c r="L239" s="161"/>
      <c r="M239" s="161"/>
      <c r="N239" s="161"/>
      <c r="O239" s="161"/>
      <c r="P239" s="161"/>
      <c r="Q239" s="161"/>
      <c r="R239" s="161"/>
      <c r="S239" s="161"/>
      <c r="T239" s="145"/>
      <c r="U239" s="145"/>
      <c r="V239" s="145"/>
      <c r="W239" s="145"/>
      <c r="X239" s="145"/>
      <c r="Y239" s="145"/>
      <c r="Z239" s="145"/>
      <c r="AA239" s="145"/>
      <c r="AB239" s="145"/>
      <c r="AC239" s="179"/>
      <c r="AD239" s="179"/>
      <c r="AE239" s="179"/>
      <c r="AF239" s="179"/>
      <c r="AG239" s="180">
        <f t="shared" si="18"/>
      </c>
      <c r="AH239" s="180"/>
      <c r="AI239" s="180"/>
      <c r="AJ239" s="180"/>
      <c r="AK239" s="187">
        <f t="shared" si="19"/>
      </c>
      <c r="AL239" s="187"/>
      <c r="AM239" s="187"/>
      <c r="AN239" s="187"/>
      <c r="AO239" s="185"/>
      <c r="AP239" s="185"/>
      <c r="AQ239" s="185"/>
      <c r="AR239" s="185"/>
      <c r="AS239" s="186">
        <f t="shared" si="20"/>
        <v>0</v>
      </c>
      <c r="AT239" s="186"/>
      <c r="AU239" s="186"/>
      <c r="AV239" s="186"/>
      <c r="AW239" s="186"/>
      <c r="AX239" s="3"/>
      <c r="AY239" s="101"/>
      <c r="AZ239" s="103"/>
      <c r="BA239" s="103" t="b">
        <f t="shared" si="21"/>
        <v>0</v>
      </c>
      <c r="BB239" s="103">
        <f t="shared" si="22"/>
        <v>0</v>
      </c>
      <c r="BC239" s="119">
        <f t="shared" si="23"/>
        <v>0</v>
      </c>
      <c r="BD239" s="103"/>
      <c r="BE239" s="103"/>
      <c r="BF239" s="103"/>
      <c r="BG239" s="103"/>
      <c r="BH239" s="105">
        <f>IF($BB239=1,MAX(BH$120:BH238)+1,0)</f>
        <v>0</v>
      </c>
      <c r="BI239" s="105">
        <f>IF($BB239=2,MAX(BI$120:BI238)+1,0)</f>
        <v>0</v>
      </c>
      <c r="BJ239" s="105">
        <f>IF($BB239=3,MAX(BJ$120:BJ238)+1,0)</f>
        <v>0</v>
      </c>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15"/>
    </row>
    <row r="240" spans="1:105" ht="12.75">
      <c r="A240" s="54"/>
      <c r="B240" s="2"/>
      <c r="C240" s="178">
        <v>121</v>
      </c>
      <c r="D240" s="178"/>
      <c r="E240" s="161"/>
      <c r="F240" s="161"/>
      <c r="G240" s="161"/>
      <c r="H240" s="161"/>
      <c r="I240" s="161"/>
      <c r="J240" s="161"/>
      <c r="K240" s="161"/>
      <c r="L240" s="161"/>
      <c r="M240" s="161"/>
      <c r="N240" s="161"/>
      <c r="O240" s="161"/>
      <c r="P240" s="161"/>
      <c r="Q240" s="161"/>
      <c r="R240" s="161"/>
      <c r="S240" s="161"/>
      <c r="T240" s="145"/>
      <c r="U240" s="145"/>
      <c r="V240" s="145"/>
      <c r="W240" s="145"/>
      <c r="X240" s="145"/>
      <c r="Y240" s="145"/>
      <c r="Z240" s="145"/>
      <c r="AA240" s="145"/>
      <c r="AB240" s="145"/>
      <c r="AC240" s="179"/>
      <c r="AD240" s="179"/>
      <c r="AE240" s="179"/>
      <c r="AF240" s="179"/>
      <c r="AG240" s="180">
        <f t="shared" si="18"/>
      </c>
      <c r="AH240" s="180"/>
      <c r="AI240" s="180"/>
      <c r="AJ240" s="180"/>
      <c r="AK240" s="187">
        <f t="shared" si="19"/>
      </c>
      <c r="AL240" s="187"/>
      <c r="AM240" s="187"/>
      <c r="AN240" s="187"/>
      <c r="AO240" s="185"/>
      <c r="AP240" s="185"/>
      <c r="AQ240" s="185"/>
      <c r="AR240" s="185"/>
      <c r="AS240" s="186">
        <f t="shared" si="20"/>
        <v>0</v>
      </c>
      <c r="AT240" s="186"/>
      <c r="AU240" s="186"/>
      <c r="AV240" s="186"/>
      <c r="AW240" s="186"/>
      <c r="AX240" s="3"/>
      <c r="AY240" s="101"/>
      <c r="AZ240" s="103"/>
      <c r="BA240" s="103" t="b">
        <f t="shared" si="21"/>
        <v>0</v>
      </c>
      <c r="BB240" s="103">
        <f t="shared" si="22"/>
        <v>0</v>
      </c>
      <c r="BC240" s="119">
        <f t="shared" si="23"/>
        <v>0</v>
      </c>
      <c r="BD240" s="103"/>
      <c r="BE240" s="103"/>
      <c r="BF240" s="103"/>
      <c r="BG240" s="103"/>
      <c r="BH240" s="105">
        <f>IF($BB240=1,MAX(BH$120:BH239)+1,0)</f>
        <v>0</v>
      </c>
      <c r="BI240" s="105">
        <f>IF($BB240=2,MAX(BI$120:BI239)+1,0)</f>
        <v>0</v>
      </c>
      <c r="BJ240" s="105">
        <f>IF($BB240=3,MAX(BJ$120:BJ239)+1,0)</f>
        <v>0</v>
      </c>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15"/>
    </row>
    <row r="241" spans="1:105" ht="12.75">
      <c r="A241" s="54"/>
      <c r="B241" s="2"/>
      <c r="C241" s="178">
        <v>122</v>
      </c>
      <c r="D241" s="178"/>
      <c r="E241" s="161"/>
      <c r="F241" s="161"/>
      <c r="G241" s="161"/>
      <c r="H241" s="161"/>
      <c r="I241" s="161"/>
      <c r="J241" s="161"/>
      <c r="K241" s="161"/>
      <c r="L241" s="161"/>
      <c r="M241" s="161"/>
      <c r="N241" s="161"/>
      <c r="O241" s="161"/>
      <c r="P241" s="161"/>
      <c r="Q241" s="161"/>
      <c r="R241" s="161"/>
      <c r="S241" s="161"/>
      <c r="T241" s="145"/>
      <c r="U241" s="145"/>
      <c r="V241" s="145"/>
      <c r="W241" s="145"/>
      <c r="X241" s="145"/>
      <c r="Y241" s="145"/>
      <c r="Z241" s="145"/>
      <c r="AA241" s="145"/>
      <c r="AB241" s="145"/>
      <c r="AC241" s="179"/>
      <c r="AD241" s="179"/>
      <c r="AE241" s="179"/>
      <c r="AF241" s="179"/>
      <c r="AG241" s="180">
        <f t="shared" si="18"/>
      </c>
      <c r="AH241" s="180"/>
      <c r="AI241" s="180"/>
      <c r="AJ241" s="180"/>
      <c r="AK241" s="187">
        <f t="shared" si="19"/>
      </c>
      <c r="AL241" s="187"/>
      <c r="AM241" s="187"/>
      <c r="AN241" s="187"/>
      <c r="AO241" s="185"/>
      <c r="AP241" s="185"/>
      <c r="AQ241" s="185"/>
      <c r="AR241" s="185"/>
      <c r="AS241" s="186">
        <f t="shared" si="20"/>
        <v>0</v>
      </c>
      <c r="AT241" s="186"/>
      <c r="AU241" s="186"/>
      <c r="AV241" s="186"/>
      <c r="AW241" s="186"/>
      <c r="AX241" s="3"/>
      <c r="AY241" s="101"/>
      <c r="AZ241" s="103"/>
      <c r="BA241" s="103" t="b">
        <f t="shared" si="21"/>
        <v>0</v>
      </c>
      <c r="BB241" s="103">
        <f t="shared" si="22"/>
        <v>0</v>
      </c>
      <c r="BC241" s="119">
        <f t="shared" si="23"/>
        <v>0</v>
      </c>
      <c r="BD241" s="103"/>
      <c r="BE241" s="103"/>
      <c r="BF241" s="103"/>
      <c r="BG241" s="103"/>
      <c r="BH241" s="105">
        <f>IF($BB241=1,MAX(BH$120:BH240)+1,0)</f>
        <v>0</v>
      </c>
      <c r="BI241" s="105">
        <f>IF($BB241=2,MAX(BI$120:BI240)+1,0)</f>
        <v>0</v>
      </c>
      <c r="BJ241" s="105">
        <f>IF($BB241=3,MAX(BJ$120:BJ240)+1,0)</f>
        <v>0</v>
      </c>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15"/>
    </row>
    <row r="242" spans="1:105" ht="12.75">
      <c r="A242" s="54"/>
      <c r="B242" s="2"/>
      <c r="C242" s="178">
        <v>123</v>
      </c>
      <c r="D242" s="178"/>
      <c r="E242" s="161"/>
      <c r="F242" s="161"/>
      <c r="G242" s="161"/>
      <c r="H242" s="161"/>
      <c r="I242" s="161"/>
      <c r="J242" s="161"/>
      <c r="K242" s="161"/>
      <c r="L242" s="161"/>
      <c r="M242" s="161"/>
      <c r="N242" s="161"/>
      <c r="O242" s="161"/>
      <c r="P242" s="161"/>
      <c r="Q242" s="161"/>
      <c r="R242" s="161"/>
      <c r="S242" s="161"/>
      <c r="T242" s="145"/>
      <c r="U242" s="145"/>
      <c r="V242" s="145"/>
      <c r="W242" s="145"/>
      <c r="X242" s="145"/>
      <c r="Y242" s="145"/>
      <c r="Z242" s="145"/>
      <c r="AA242" s="145"/>
      <c r="AB242" s="145"/>
      <c r="AC242" s="179"/>
      <c r="AD242" s="179"/>
      <c r="AE242" s="179"/>
      <c r="AF242" s="179"/>
      <c r="AG242" s="180">
        <f t="shared" si="18"/>
      </c>
      <c r="AH242" s="180"/>
      <c r="AI242" s="180"/>
      <c r="AJ242" s="180"/>
      <c r="AK242" s="187">
        <f t="shared" si="19"/>
      </c>
      <c r="AL242" s="187"/>
      <c r="AM242" s="187"/>
      <c r="AN242" s="187"/>
      <c r="AO242" s="185"/>
      <c r="AP242" s="185"/>
      <c r="AQ242" s="185"/>
      <c r="AR242" s="185"/>
      <c r="AS242" s="186">
        <f t="shared" si="20"/>
        <v>0</v>
      </c>
      <c r="AT242" s="186"/>
      <c r="AU242" s="186"/>
      <c r="AV242" s="186"/>
      <c r="AW242" s="186"/>
      <c r="AX242" s="3"/>
      <c r="AY242" s="101"/>
      <c r="AZ242" s="103"/>
      <c r="BA242" s="103" t="b">
        <f t="shared" si="21"/>
        <v>0</v>
      </c>
      <c r="BB242" s="103">
        <f t="shared" si="22"/>
        <v>0</v>
      </c>
      <c r="BC242" s="119">
        <f t="shared" si="23"/>
        <v>0</v>
      </c>
      <c r="BD242" s="103"/>
      <c r="BE242" s="103"/>
      <c r="BF242" s="103"/>
      <c r="BG242" s="103"/>
      <c r="BH242" s="105">
        <f>IF($BB242=1,MAX(BH$120:BH241)+1,0)</f>
        <v>0</v>
      </c>
      <c r="BI242" s="105">
        <f>IF($BB242=2,MAX(BI$120:BI241)+1,0)</f>
        <v>0</v>
      </c>
      <c r="BJ242" s="105">
        <f>IF($BB242=3,MAX(BJ$120:BJ241)+1,0)</f>
        <v>0</v>
      </c>
      <c r="BY242" s="103"/>
      <c r="BZ242" s="103"/>
      <c r="CA242" s="103"/>
      <c r="CB242" s="103"/>
      <c r="CC242" s="103"/>
      <c r="CD242" s="103"/>
      <c r="CE242" s="103"/>
      <c r="CF242" s="103"/>
      <c r="CG242" s="103"/>
      <c r="CH242" s="103"/>
      <c r="CI242" s="103"/>
      <c r="CJ242" s="103"/>
      <c r="CK242" s="103"/>
      <c r="CL242" s="103"/>
      <c r="CM242" s="103"/>
      <c r="CN242" s="103"/>
      <c r="CO242" s="103"/>
      <c r="CP242" s="103"/>
      <c r="CQ242" s="103"/>
      <c r="CR242" s="103"/>
      <c r="CS242" s="103"/>
      <c r="CT242" s="103"/>
      <c r="CU242" s="103"/>
      <c r="CV242" s="103"/>
      <c r="CW242" s="103"/>
      <c r="CX242" s="103"/>
      <c r="CY242" s="103"/>
      <c r="CZ242" s="103"/>
      <c r="DA242" s="115"/>
    </row>
    <row r="243" spans="1:105" ht="12.75">
      <c r="A243" s="54"/>
      <c r="B243" s="2"/>
      <c r="C243" s="178">
        <v>124</v>
      </c>
      <c r="D243" s="178"/>
      <c r="E243" s="161"/>
      <c r="F243" s="161"/>
      <c r="G243" s="161"/>
      <c r="H243" s="161"/>
      <c r="I243" s="161"/>
      <c r="J243" s="161"/>
      <c r="K243" s="161"/>
      <c r="L243" s="161"/>
      <c r="M243" s="161"/>
      <c r="N243" s="161"/>
      <c r="O243" s="161"/>
      <c r="P243" s="161"/>
      <c r="Q243" s="161"/>
      <c r="R243" s="161"/>
      <c r="S243" s="161"/>
      <c r="T243" s="145"/>
      <c r="U243" s="145"/>
      <c r="V243" s="145"/>
      <c r="W243" s="145"/>
      <c r="X243" s="145"/>
      <c r="Y243" s="145"/>
      <c r="Z243" s="145"/>
      <c r="AA243" s="145"/>
      <c r="AB243" s="145"/>
      <c r="AC243" s="179"/>
      <c r="AD243" s="179"/>
      <c r="AE243" s="179"/>
      <c r="AF243" s="179"/>
      <c r="AG243" s="180">
        <f t="shared" si="18"/>
      </c>
      <c r="AH243" s="180"/>
      <c r="AI243" s="180"/>
      <c r="AJ243" s="180"/>
      <c r="AK243" s="187">
        <f t="shared" si="19"/>
      </c>
      <c r="AL243" s="187"/>
      <c r="AM243" s="187"/>
      <c r="AN243" s="187"/>
      <c r="AO243" s="185"/>
      <c r="AP243" s="185"/>
      <c r="AQ243" s="185"/>
      <c r="AR243" s="185"/>
      <c r="AS243" s="186">
        <f t="shared" si="20"/>
        <v>0</v>
      </c>
      <c r="AT243" s="186"/>
      <c r="AU243" s="186"/>
      <c r="AV243" s="186"/>
      <c r="AW243" s="186"/>
      <c r="AX243" s="3"/>
      <c r="AY243" s="101"/>
      <c r="AZ243" s="103"/>
      <c r="BA243" s="103" t="b">
        <f t="shared" si="21"/>
        <v>0</v>
      </c>
      <c r="BB243" s="103">
        <f t="shared" si="22"/>
        <v>0</v>
      </c>
      <c r="BC243" s="119">
        <f t="shared" si="23"/>
        <v>0</v>
      </c>
      <c r="BD243" s="103"/>
      <c r="BE243" s="103"/>
      <c r="BF243" s="103"/>
      <c r="BG243" s="103"/>
      <c r="BH243" s="105">
        <f>IF($BB243=1,MAX(BH$120:BH242)+1,0)</f>
        <v>0</v>
      </c>
      <c r="BI243" s="105">
        <f>IF($BB243=2,MAX(BI$120:BI242)+1,0)</f>
        <v>0</v>
      </c>
      <c r="BJ243" s="105">
        <f>IF($BB243=3,MAX(BJ$120:BJ242)+1,0)</f>
        <v>0</v>
      </c>
      <c r="BY243" s="103"/>
      <c r="BZ243" s="103"/>
      <c r="CA243" s="103"/>
      <c r="CB243" s="103"/>
      <c r="CC243" s="103"/>
      <c r="CD243" s="103"/>
      <c r="CE243" s="103"/>
      <c r="CF243" s="103"/>
      <c r="CG243" s="103"/>
      <c r="CH243" s="103"/>
      <c r="CI243" s="103"/>
      <c r="CJ243" s="103"/>
      <c r="CK243" s="103"/>
      <c r="CL243" s="103"/>
      <c r="CM243" s="103"/>
      <c r="CN243" s="103"/>
      <c r="CO243" s="103"/>
      <c r="CP243" s="103"/>
      <c r="CQ243" s="103"/>
      <c r="CR243" s="103"/>
      <c r="CS243" s="103"/>
      <c r="CT243" s="103"/>
      <c r="CU243" s="103"/>
      <c r="CV243" s="103"/>
      <c r="CW243" s="103"/>
      <c r="CX243" s="103"/>
      <c r="CY243" s="103"/>
      <c r="CZ243" s="103"/>
      <c r="DA243" s="115"/>
    </row>
    <row r="244" spans="1:105" ht="12.75">
      <c r="A244" s="54"/>
      <c r="B244" s="2"/>
      <c r="C244" s="178">
        <v>125</v>
      </c>
      <c r="D244" s="178"/>
      <c r="E244" s="161"/>
      <c r="F244" s="161"/>
      <c r="G244" s="161"/>
      <c r="H244" s="161"/>
      <c r="I244" s="161"/>
      <c r="J244" s="161"/>
      <c r="K244" s="161"/>
      <c r="L244" s="161"/>
      <c r="M244" s="161"/>
      <c r="N244" s="161"/>
      <c r="O244" s="161"/>
      <c r="P244" s="161"/>
      <c r="Q244" s="161"/>
      <c r="R244" s="161"/>
      <c r="S244" s="161"/>
      <c r="T244" s="145"/>
      <c r="U244" s="145"/>
      <c r="V244" s="145"/>
      <c r="W244" s="145"/>
      <c r="X244" s="145"/>
      <c r="Y244" s="145"/>
      <c r="Z244" s="145"/>
      <c r="AA244" s="145"/>
      <c r="AB244" s="145"/>
      <c r="AC244" s="179"/>
      <c r="AD244" s="179"/>
      <c r="AE244" s="179"/>
      <c r="AF244" s="179"/>
      <c r="AG244" s="180">
        <f t="shared" si="18"/>
      </c>
      <c r="AH244" s="180"/>
      <c r="AI244" s="180"/>
      <c r="AJ244" s="180"/>
      <c r="AK244" s="187">
        <f t="shared" si="19"/>
      </c>
      <c r="AL244" s="187"/>
      <c r="AM244" s="187"/>
      <c r="AN244" s="187"/>
      <c r="AO244" s="185"/>
      <c r="AP244" s="185"/>
      <c r="AQ244" s="185"/>
      <c r="AR244" s="185"/>
      <c r="AS244" s="186">
        <f t="shared" si="20"/>
        <v>0</v>
      </c>
      <c r="AT244" s="186"/>
      <c r="AU244" s="186"/>
      <c r="AV244" s="186"/>
      <c r="AW244" s="186"/>
      <c r="AX244" s="3"/>
      <c r="AY244" s="101"/>
      <c r="AZ244" s="103"/>
      <c r="BA244" s="103" t="b">
        <f t="shared" si="21"/>
        <v>0</v>
      </c>
      <c r="BB244" s="103">
        <f t="shared" si="22"/>
        <v>0</v>
      </c>
      <c r="BC244" s="119">
        <f t="shared" si="23"/>
        <v>0</v>
      </c>
      <c r="BD244" s="103"/>
      <c r="BE244" s="103"/>
      <c r="BF244" s="103"/>
      <c r="BG244" s="103"/>
      <c r="BH244" s="105">
        <f>IF($BB244=1,MAX(BH$120:BH243)+1,0)</f>
        <v>0</v>
      </c>
      <c r="BI244" s="105">
        <f>IF($BB244=2,MAX(BI$120:BI243)+1,0)</f>
        <v>0</v>
      </c>
      <c r="BJ244" s="105">
        <f>IF($BB244=3,MAX(BJ$120:BJ243)+1,0)</f>
        <v>0</v>
      </c>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15"/>
    </row>
    <row r="245" spans="1:105" ht="12.75">
      <c r="A245" s="54"/>
      <c r="B245" s="2"/>
      <c r="C245" s="178">
        <v>126</v>
      </c>
      <c r="D245" s="178"/>
      <c r="E245" s="161"/>
      <c r="F245" s="161"/>
      <c r="G245" s="161"/>
      <c r="H245" s="161"/>
      <c r="I245" s="161"/>
      <c r="J245" s="161"/>
      <c r="K245" s="161"/>
      <c r="L245" s="161"/>
      <c r="M245" s="161"/>
      <c r="N245" s="161"/>
      <c r="O245" s="161"/>
      <c r="P245" s="161"/>
      <c r="Q245" s="161"/>
      <c r="R245" s="161"/>
      <c r="S245" s="161"/>
      <c r="T245" s="145"/>
      <c r="U245" s="145"/>
      <c r="V245" s="145"/>
      <c r="W245" s="145"/>
      <c r="X245" s="145"/>
      <c r="Y245" s="145"/>
      <c r="Z245" s="145"/>
      <c r="AA245" s="145"/>
      <c r="AB245" s="145"/>
      <c r="AC245" s="179"/>
      <c r="AD245" s="179"/>
      <c r="AE245" s="179"/>
      <c r="AF245" s="179"/>
      <c r="AG245" s="180">
        <f t="shared" si="18"/>
      </c>
      <c r="AH245" s="180"/>
      <c r="AI245" s="180"/>
      <c r="AJ245" s="180"/>
      <c r="AK245" s="187">
        <f t="shared" si="19"/>
      </c>
      <c r="AL245" s="187"/>
      <c r="AM245" s="187"/>
      <c r="AN245" s="187"/>
      <c r="AO245" s="185"/>
      <c r="AP245" s="185"/>
      <c r="AQ245" s="185"/>
      <c r="AR245" s="185"/>
      <c r="AS245" s="186">
        <f t="shared" si="20"/>
        <v>0</v>
      </c>
      <c r="AT245" s="186"/>
      <c r="AU245" s="186"/>
      <c r="AV245" s="186"/>
      <c r="AW245" s="186"/>
      <c r="AX245" s="3"/>
      <c r="AY245" s="101"/>
      <c r="AZ245" s="103"/>
      <c r="BA245" s="103" t="b">
        <f t="shared" si="21"/>
        <v>0</v>
      </c>
      <c r="BB245" s="103">
        <f t="shared" si="22"/>
        <v>0</v>
      </c>
      <c r="BC245" s="119">
        <f t="shared" si="23"/>
        <v>0</v>
      </c>
      <c r="BD245" s="103"/>
      <c r="BE245" s="103"/>
      <c r="BF245" s="103"/>
      <c r="BG245" s="103"/>
      <c r="BH245" s="105">
        <f>IF($BB245=1,MAX(BH$120:BH244)+1,0)</f>
        <v>0</v>
      </c>
      <c r="BI245" s="105">
        <f>IF($BB245=2,MAX(BI$120:BI244)+1,0)</f>
        <v>0</v>
      </c>
      <c r="BJ245" s="105">
        <f>IF($BB245=3,MAX(BJ$120:BJ244)+1,0)</f>
        <v>0</v>
      </c>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15"/>
    </row>
    <row r="246" spans="1:105" ht="12.75">
      <c r="A246" s="54"/>
      <c r="B246" s="2"/>
      <c r="C246" s="178">
        <v>127</v>
      </c>
      <c r="D246" s="178"/>
      <c r="E246" s="161"/>
      <c r="F246" s="161"/>
      <c r="G246" s="161"/>
      <c r="H246" s="161"/>
      <c r="I246" s="161"/>
      <c r="J246" s="161"/>
      <c r="K246" s="161"/>
      <c r="L246" s="161"/>
      <c r="M246" s="161"/>
      <c r="N246" s="161"/>
      <c r="O246" s="161"/>
      <c r="P246" s="161"/>
      <c r="Q246" s="161"/>
      <c r="R246" s="161"/>
      <c r="S246" s="161"/>
      <c r="T246" s="145"/>
      <c r="U246" s="145"/>
      <c r="V246" s="145"/>
      <c r="W246" s="145"/>
      <c r="X246" s="145"/>
      <c r="Y246" s="145"/>
      <c r="Z246" s="145"/>
      <c r="AA246" s="145"/>
      <c r="AB246" s="145"/>
      <c r="AC246" s="179"/>
      <c r="AD246" s="179"/>
      <c r="AE246" s="179"/>
      <c r="AF246" s="179"/>
      <c r="AG246" s="180">
        <f t="shared" si="18"/>
      </c>
      <c r="AH246" s="180"/>
      <c r="AI246" s="180"/>
      <c r="AJ246" s="180"/>
      <c r="AK246" s="187">
        <f t="shared" si="19"/>
      </c>
      <c r="AL246" s="187"/>
      <c r="AM246" s="187"/>
      <c r="AN246" s="187"/>
      <c r="AO246" s="185"/>
      <c r="AP246" s="185"/>
      <c r="AQ246" s="185"/>
      <c r="AR246" s="185"/>
      <c r="AS246" s="186">
        <f t="shared" si="20"/>
        <v>0</v>
      </c>
      <c r="AT246" s="186"/>
      <c r="AU246" s="186"/>
      <c r="AV246" s="186"/>
      <c r="AW246" s="186"/>
      <c r="AX246" s="3"/>
      <c r="AY246" s="101"/>
      <c r="AZ246" s="103"/>
      <c r="BA246" s="103" t="b">
        <f t="shared" si="21"/>
        <v>0</v>
      </c>
      <c r="BB246" s="103">
        <f t="shared" si="22"/>
        <v>0</v>
      </c>
      <c r="BC246" s="119">
        <f t="shared" si="23"/>
        <v>0</v>
      </c>
      <c r="BD246" s="103"/>
      <c r="BE246" s="103"/>
      <c r="BF246" s="103"/>
      <c r="BG246" s="103"/>
      <c r="BH246" s="105">
        <f>IF($BB246=1,MAX(BH$120:BH245)+1,0)</f>
        <v>0</v>
      </c>
      <c r="BI246" s="105">
        <f>IF($BB246=2,MAX(BI$120:BI245)+1,0)</f>
        <v>0</v>
      </c>
      <c r="BJ246" s="105">
        <f>IF($BB246=3,MAX(BJ$120:BJ245)+1,0)</f>
        <v>0</v>
      </c>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15"/>
    </row>
    <row r="247" spans="1:105" ht="12.75">
      <c r="A247" s="54"/>
      <c r="B247" s="2"/>
      <c r="C247" s="178">
        <v>128</v>
      </c>
      <c r="D247" s="178"/>
      <c r="E247" s="161"/>
      <c r="F247" s="161"/>
      <c r="G247" s="161"/>
      <c r="H247" s="161"/>
      <c r="I247" s="161"/>
      <c r="J247" s="161"/>
      <c r="K247" s="161"/>
      <c r="L247" s="161"/>
      <c r="M247" s="161"/>
      <c r="N247" s="161"/>
      <c r="O247" s="161"/>
      <c r="P247" s="161"/>
      <c r="Q247" s="161"/>
      <c r="R247" s="161"/>
      <c r="S247" s="161"/>
      <c r="T247" s="145"/>
      <c r="U247" s="145"/>
      <c r="V247" s="145"/>
      <c r="W247" s="145"/>
      <c r="X247" s="145"/>
      <c r="Y247" s="145"/>
      <c r="Z247" s="145"/>
      <c r="AA247" s="145"/>
      <c r="AB247" s="145"/>
      <c r="AC247" s="179"/>
      <c r="AD247" s="179"/>
      <c r="AE247" s="179"/>
      <c r="AF247" s="179"/>
      <c r="AG247" s="180">
        <f t="shared" si="18"/>
      </c>
      <c r="AH247" s="180"/>
      <c r="AI247" s="180"/>
      <c r="AJ247" s="180"/>
      <c r="AK247" s="187">
        <f t="shared" si="19"/>
      </c>
      <c r="AL247" s="187"/>
      <c r="AM247" s="187"/>
      <c r="AN247" s="187"/>
      <c r="AO247" s="185"/>
      <c r="AP247" s="185"/>
      <c r="AQ247" s="185"/>
      <c r="AR247" s="185"/>
      <c r="AS247" s="186">
        <f t="shared" si="20"/>
        <v>0</v>
      </c>
      <c r="AT247" s="186"/>
      <c r="AU247" s="186"/>
      <c r="AV247" s="186"/>
      <c r="AW247" s="186"/>
      <c r="AX247" s="3"/>
      <c r="AY247" s="101"/>
      <c r="AZ247" s="103"/>
      <c r="BA247" s="103" t="b">
        <f t="shared" si="21"/>
        <v>0</v>
      </c>
      <c r="BB247" s="103">
        <f t="shared" si="22"/>
        <v>0</v>
      </c>
      <c r="BC247" s="119">
        <f t="shared" si="23"/>
        <v>0</v>
      </c>
      <c r="BD247" s="103"/>
      <c r="BE247" s="103"/>
      <c r="BF247" s="103"/>
      <c r="BG247" s="103"/>
      <c r="BH247" s="105">
        <f>IF($BB247=1,MAX(BH$120:BH246)+1,0)</f>
        <v>0</v>
      </c>
      <c r="BI247" s="105">
        <f>IF($BB247=2,MAX(BI$120:BI246)+1,0)</f>
        <v>0</v>
      </c>
      <c r="BJ247" s="105">
        <f>IF($BB247=3,MAX(BJ$120:BJ246)+1,0)</f>
        <v>0</v>
      </c>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15"/>
    </row>
    <row r="248" spans="1:105" ht="12.75">
      <c r="A248" s="54"/>
      <c r="B248" s="2"/>
      <c r="C248" s="178">
        <v>129</v>
      </c>
      <c r="D248" s="178"/>
      <c r="E248" s="161"/>
      <c r="F248" s="161"/>
      <c r="G248" s="161"/>
      <c r="H248" s="161"/>
      <c r="I248" s="161"/>
      <c r="J248" s="161"/>
      <c r="K248" s="161"/>
      <c r="L248" s="161"/>
      <c r="M248" s="161"/>
      <c r="N248" s="161"/>
      <c r="O248" s="161"/>
      <c r="P248" s="161"/>
      <c r="Q248" s="161"/>
      <c r="R248" s="161"/>
      <c r="S248" s="161"/>
      <c r="T248" s="145"/>
      <c r="U248" s="145"/>
      <c r="V248" s="145"/>
      <c r="W248" s="145"/>
      <c r="X248" s="145"/>
      <c r="Y248" s="145"/>
      <c r="Z248" s="145"/>
      <c r="AA248" s="145"/>
      <c r="AB248" s="145"/>
      <c r="AC248" s="179"/>
      <c r="AD248" s="179"/>
      <c r="AE248" s="179"/>
      <c r="AF248" s="179"/>
      <c r="AG248" s="180">
        <f aca="true" t="shared" si="24" ref="AG248:AG278">IF(AC248="","",AC248*IsverenHissesi)</f>
      </c>
      <c r="AH248" s="180"/>
      <c r="AI248" s="180"/>
      <c r="AJ248" s="180"/>
      <c r="AK248" s="187">
        <f aca="true" t="shared" si="25" ref="AK248:AK279">IF(BA248,SUM(AC248:AG248),"")</f>
      </c>
      <c r="AL248" s="187"/>
      <c r="AM248" s="187"/>
      <c r="AN248" s="187"/>
      <c r="AO248" s="185"/>
      <c r="AP248" s="185"/>
      <c r="AQ248" s="185"/>
      <c r="AR248" s="185"/>
      <c r="AS248" s="186">
        <f aca="true" t="shared" si="26" ref="AS248:AS279">IF(BA248,AK248*AO248,AC248*AO248)</f>
        <v>0</v>
      </c>
      <c r="AT248" s="186"/>
      <c r="AU248" s="186"/>
      <c r="AV248" s="186"/>
      <c r="AW248" s="186"/>
      <c r="AX248" s="3"/>
      <c r="AY248" s="101"/>
      <c r="AZ248" s="103"/>
      <c r="BA248" s="103" t="b">
        <f aca="true" t="shared" si="27" ref="BA248:BA279">J248="Sözleşmeli"</f>
        <v>0</v>
      </c>
      <c r="BB248" s="103">
        <f aca="true" t="shared" si="28" ref="BB248:BB279">IF(J248="",0,IF(BA248,3,IF(J248="Akademik",1,2)))</f>
        <v>0</v>
      </c>
      <c r="BC248" s="119">
        <f aca="true" t="shared" si="29" ref="BC248:BC279">AS248</f>
        <v>0</v>
      </c>
      <c r="BD248" s="103"/>
      <c r="BE248" s="103"/>
      <c r="BF248" s="103"/>
      <c r="BG248" s="103"/>
      <c r="BH248" s="105">
        <f>IF($BB248=1,MAX(BH$120:BH247)+1,0)</f>
        <v>0</v>
      </c>
      <c r="BI248" s="105">
        <f>IF($BB248=2,MAX(BI$120:BI247)+1,0)</f>
        <v>0</v>
      </c>
      <c r="BJ248" s="105">
        <f>IF($BB248=3,MAX(BJ$120:BJ247)+1,0)</f>
        <v>0</v>
      </c>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15"/>
    </row>
    <row r="249" spans="1:105" ht="12.75">
      <c r="A249" s="54"/>
      <c r="B249" s="2"/>
      <c r="C249" s="178">
        <v>130</v>
      </c>
      <c r="D249" s="178"/>
      <c r="E249" s="161"/>
      <c r="F249" s="161"/>
      <c r="G249" s="161"/>
      <c r="H249" s="161"/>
      <c r="I249" s="161"/>
      <c r="J249" s="161"/>
      <c r="K249" s="161"/>
      <c r="L249" s="161"/>
      <c r="M249" s="161"/>
      <c r="N249" s="161"/>
      <c r="O249" s="161"/>
      <c r="P249" s="161"/>
      <c r="Q249" s="161"/>
      <c r="R249" s="161"/>
      <c r="S249" s="161"/>
      <c r="T249" s="145"/>
      <c r="U249" s="145"/>
      <c r="V249" s="145"/>
      <c r="W249" s="145"/>
      <c r="X249" s="145"/>
      <c r="Y249" s="145"/>
      <c r="Z249" s="145"/>
      <c r="AA249" s="145"/>
      <c r="AB249" s="145"/>
      <c r="AC249" s="179"/>
      <c r="AD249" s="179"/>
      <c r="AE249" s="179"/>
      <c r="AF249" s="179"/>
      <c r="AG249" s="180">
        <f t="shared" si="24"/>
      </c>
      <c r="AH249" s="180"/>
      <c r="AI249" s="180"/>
      <c r="AJ249" s="180"/>
      <c r="AK249" s="187">
        <f t="shared" si="25"/>
      </c>
      <c r="AL249" s="187"/>
      <c r="AM249" s="187"/>
      <c r="AN249" s="187"/>
      <c r="AO249" s="185"/>
      <c r="AP249" s="185"/>
      <c r="AQ249" s="185"/>
      <c r="AR249" s="185"/>
      <c r="AS249" s="186">
        <f t="shared" si="26"/>
        <v>0</v>
      </c>
      <c r="AT249" s="186"/>
      <c r="AU249" s="186"/>
      <c r="AV249" s="186"/>
      <c r="AW249" s="186"/>
      <c r="AX249" s="3"/>
      <c r="AY249" s="101"/>
      <c r="AZ249" s="103"/>
      <c r="BA249" s="103" t="b">
        <f t="shared" si="27"/>
        <v>0</v>
      </c>
      <c r="BB249" s="103">
        <f t="shared" si="28"/>
        <v>0</v>
      </c>
      <c r="BC249" s="119">
        <f t="shared" si="29"/>
        <v>0</v>
      </c>
      <c r="BD249" s="103"/>
      <c r="BE249" s="103"/>
      <c r="BF249" s="103"/>
      <c r="BG249" s="103"/>
      <c r="BH249" s="105">
        <f>IF($BB249=1,MAX(BH$120:BH248)+1,0)</f>
        <v>0</v>
      </c>
      <c r="BI249" s="105">
        <f>IF($BB249=2,MAX(BI$120:BI248)+1,0)</f>
        <v>0</v>
      </c>
      <c r="BJ249" s="105">
        <f>IF($BB249=3,MAX(BJ$120:BJ248)+1,0)</f>
        <v>0</v>
      </c>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15"/>
    </row>
    <row r="250" spans="1:105" ht="12.75">
      <c r="A250" s="54"/>
      <c r="B250" s="2"/>
      <c r="C250" s="178">
        <v>131</v>
      </c>
      <c r="D250" s="178"/>
      <c r="E250" s="161"/>
      <c r="F250" s="161"/>
      <c r="G250" s="161"/>
      <c r="H250" s="161"/>
      <c r="I250" s="161"/>
      <c r="J250" s="161"/>
      <c r="K250" s="161"/>
      <c r="L250" s="161"/>
      <c r="M250" s="161"/>
      <c r="N250" s="161"/>
      <c r="O250" s="161"/>
      <c r="P250" s="161"/>
      <c r="Q250" s="161"/>
      <c r="R250" s="161"/>
      <c r="S250" s="161"/>
      <c r="T250" s="145"/>
      <c r="U250" s="145"/>
      <c r="V250" s="145"/>
      <c r="W250" s="145"/>
      <c r="X250" s="145"/>
      <c r="Y250" s="145"/>
      <c r="Z250" s="145"/>
      <c r="AA250" s="145"/>
      <c r="AB250" s="145"/>
      <c r="AC250" s="179"/>
      <c r="AD250" s="179"/>
      <c r="AE250" s="179"/>
      <c r="AF250" s="179"/>
      <c r="AG250" s="180">
        <f t="shared" si="24"/>
      </c>
      <c r="AH250" s="180"/>
      <c r="AI250" s="180"/>
      <c r="AJ250" s="180"/>
      <c r="AK250" s="187">
        <f t="shared" si="25"/>
      </c>
      <c r="AL250" s="187"/>
      <c r="AM250" s="187"/>
      <c r="AN250" s="187"/>
      <c r="AO250" s="185"/>
      <c r="AP250" s="185"/>
      <c r="AQ250" s="185"/>
      <c r="AR250" s="185"/>
      <c r="AS250" s="186">
        <f t="shared" si="26"/>
        <v>0</v>
      </c>
      <c r="AT250" s="186"/>
      <c r="AU250" s="186"/>
      <c r="AV250" s="186"/>
      <c r="AW250" s="186"/>
      <c r="AX250" s="3"/>
      <c r="AY250" s="101"/>
      <c r="AZ250" s="103"/>
      <c r="BA250" s="103" t="b">
        <f t="shared" si="27"/>
        <v>0</v>
      </c>
      <c r="BB250" s="103">
        <f t="shared" si="28"/>
        <v>0</v>
      </c>
      <c r="BC250" s="119">
        <f t="shared" si="29"/>
        <v>0</v>
      </c>
      <c r="BD250" s="103"/>
      <c r="BE250" s="103"/>
      <c r="BF250" s="103"/>
      <c r="BG250" s="103"/>
      <c r="BH250" s="105">
        <f>IF($BB250=1,MAX(BH$120:BH249)+1,0)</f>
        <v>0</v>
      </c>
      <c r="BI250" s="105">
        <f>IF($BB250=2,MAX(BI$120:BI249)+1,0)</f>
        <v>0</v>
      </c>
      <c r="BJ250" s="105">
        <f>IF($BB250=3,MAX(BJ$120:BJ249)+1,0)</f>
        <v>0</v>
      </c>
      <c r="BY250" s="103"/>
      <c r="BZ250" s="103"/>
      <c r="CA250" s="103"/>
      <c r="CB250" s="103"/>
      <c r="CC250" s="103"/>
      <c r="CD250" s="103"/>
      <c r="CE250" s="103"/>
      <c r="CF250" s="103"/>
      <c r="CG250" s="103"/>
      <c r="CH250" s="103"/>
      <c r="CI250" s="103"/>
      <c r="CJ250" s="103"/>
      <c r="CK250" s="103"/>
      <c r="CL250" s="103"/>
      <c r="CM250" s="103"/>
      <c r="CN250" s="103"/>
      <c r="CO250" s="103"/>
      <c r="CP250" s="103"/>
      <c r="CQ250" s="103"/>
      <c r="CR250" s="103"/>
      <c r="CS250" s="103"/>
      <c r="CT250" s="103"/>
      <c r="CU250" s="103"/>
      <c r="CV250" s="103"/>
      <c r="CW250" s="103"/>
      <c r="CX250" s="103"/>
      <c r="CY250" s="103"/>
      <c r="CZ250" s="103"/>
      <c r="DA250" s="115"/>
    </row>
    <row r="251" spans="1:105" ht="12.75">
      <c r="A251" s="54"/>
      <c r="B251" s="2"/>
      <c r="C251" s="178">
        <v>132</v>
      </c>
      <c r="D251" s="178"/>
      <c r="E251" s="161"/>
      <c r="F251" s="161"/>
      <c r="G251" s="161"/>
      <c r="H251" s="161"/>
      <c r="I251" s="161"/>
      <c r="J251" s="161"/>
      <c r="K251" s="161"/>
      <c r="L251" s="161"/>
      <c r="M251" s="161"/>
      <c r="N251" s="161"/>
      <c r="O251" s="161"/>
      <c r="P251" s="161"/>
      <c r="Q251" s="161"/>
      <c r="R251" s="161"/>
      <c r="S251" s="161"/>
      <c r="T251" s="145"/>
      <c r="U251" s="145"/>
      <c r="V251" s="145"/>
      <c r="W251" s="145"/>
      <c r="X251" s="145"/>
      <c r="Y251" s="145"/>
      <c r="Z251" s="145"/>
      <c r="AA251" s="145"/>
      <c r="AB251" s="145"/>
      <c r="AC251" s="179"/>
      <c r="AD251" s="179"/>
      <c r="AE251" s="179"/>
      <c r="AF251" s="179"/>
      <c r="AG251" s="180">
        <f t="shared" si="24"/>
      </c>
      <c r="AH251" s="180"/>
      <c r="AI251" s="180"/>
      <c r="AJ251" s="180"/>
      <c r="AK251" s="187">
        <f t="shared" si="25"/>
      </c>
      <c r="AL251" s="187"/>
      <c r="AM251" s="187"/>
      <c r="AN251" s="187"/>
      <c r="AO251" s="185"/>
      <c r="AP251" s="185"/>
      <c r="AQ251" s="185"/>
      <c r="AR251" s="185"/>
      <c r="AS251" s="186">
        <f t="shared" si="26"/>
        <v>0</v>
      </c>
      <c r="AT251" s="186"/>
      <c r="AU251" s="186"/>
      <c r="AV251" s="186"/>
      <c r="AW251" s="186"/>
      <c r="AX251" s="3"/>
      <c r="AY251" s="101"/>
      <c r="AZ251" s="103"/>
      <c r="BA251" s="103" t="b">
        <f t="shared" si="27"/>
        <v>0</v>
      </c>
      <c r="BB251" s="103">
        <f t="shared" si="28"/>
        <v>0</v>
      </c>
      <c r="BC251" s="119">
        <f t="shared" si="29"/>
        <v>0</v>
      </c>
      <c r="BD251" s="103"/>
      <c r="BE251" s="103"/>
      <c r="BF251" s="103"/>
      <c r="BG251" s="103"/>
      <c r="BH251" s="105">
        <f>IF($BB251=1,MAX(BH$120:BH250)+1,0)</f>
        <v>0</v>
      </c>
      <c r="BI251" s="105">
        <f>IF($BB251=2,MAX(BI$120:BI250)+1,0)</f>
        <v>0</v>
      </c>
      <c r="BJ251" s="105">
        <f>IF($BB251=3,MAX(BJ$120:BJ250)+1,0)</f>
        <v>0</v>
      </c>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c r="CX251" s="103"/>
      <c r="CY251" s="103"/>
      <c r="CZ251" s="103"/>
      <c r="DA251" s="115"/>
    </row>
    <row r="252" spans="1:105" ht="12.75">
      <c r="A252" s="54"/>
      <c r="B252" s="2"/>
      <c r="C252" s="178">
        <v>133</v>
      </c>
      <c r="D252" s="178"/>
      <c r="E252" s="161"/>
      <c r="F252" s="161"/>
      <c r="G252" s="161"/>
      <c r="H252" s="161"/>
      <c r="I252" s="161"/>
      <c r="J252" s="161"/>
      <c r="K252" s="161"/>
      <c r="L252" s="161"/>
      <c r="M252" s="161"/>
      <c r="N252" s="161"/>
      <c r="O252" s="161"/>
      <c r="P252" s="161"/>
      <c r="Q252" s="161"/>
      <c r="R252" s="161"/>
      <c r="S252" s="161"/>
      <c r="T252" s="145"/>
      <c r="U252" s="145"/>
      <c r="V252" s="145"/>
      <c r="W252" s="145"/>
      <c r="X252" s="145"/>
      <c r="Y252" s="145"/>
      <c r="Z252" s="145"/>
      <c r="AA252" s="145"/>
      <c r="AB252" s="145"/>
      <c r="AC252" s="179"/>
      <c r="AD252" s="179"/>
      <c r="AE252" s="179"/>
      <c r="AF252" s="179"/>
      <c r="AG252" s="180">
        <f t="shared" si="24"/>
      </c>
      <c r="AH252" s="180"/>
      <c r="AI252" s="180"/>
      <c r="AJ252" s="180"/>
      <c r="AK252" s="187">
        <f t="shared" si="25"/>
      </c>
      <c r="AL252" s="187"/>
      <c r="AM252" s="187"/>
      <c r="AN252" s="187"/>
      <c r="AO252" s="185"/>
      <c r="AP252" s="185"/>
      <c r="AQ252" s="185"/>
      <c r="AR252" s="185"/>
      <c r="AS252" s="186">
        <f t="shared" si="26"/>
        <v>0</v>
      </c>
      <c r="AT252" s="186"/>
      <c r="AU252" s="186"/>
      <c r="AV252" s="186"/>
      <c r="AW252" s="186"/>
      <c r="AX252" s="3"/>
      <c r="AY252" s="101"/>
      <c r="AZ252" s="103"/>
      <c r="BA252" s="103" t="b">
        <f t="shared" si="27"/>
        <v>0</v>
      </c>
      <c r="BB252" s="103">
        <f t="shared" si="28"/>
        <v>0</v>
      </c>
      <c r="BC252" s="119">
        <f t="shared" si="29"/>
        <v>0</v>
      </c>
      <c r="BD252" s="103"/>
      <c r="BE252" s="103"/>
      <c r="BF252" s="103"/>
      <c r="BG252" s="103"/>
      <c r="BH252" s="105">
        <f>IF($BB252=1,MAX(BH$120:BH251)+1,0)</f>
        <v>0</v>
      </c>
      <c r="BI252" s="105">
        <f>IF($BB252=2,MAX(BI$120:BI251)+1,0)</f>
        <v>0</v>
      </c>
      <c r="BJ252" s="105">
        <f>IF($BB252=3,MAX(BJ$120:BJ251)+1,0)</f>
        <v>0</v>
      </c>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15"/>
    </row>
    <row r="253" spans="1:105" ht="12.75">
      <c r="A253" s="54"/>
      <c r="B253" s="2"/>
      <c r="C253" s="178">
        <v>134</v>
      </c>
      <c r="D253" s="178"/>
      <c r="E253" s="161"/>
      <c r="F253" s="161"/>
      <c r="G253" s="161"/>
      <c r="H253" s="161"/>
      <c r="I253" s="161"/>
      <c r="J253" s="161"/>
      <c r="K253" s="161"/>
      <c r="L253" s="161"/>
      <c r="M253" s="161"/>
      <c r="N253" s="161"/>
      <c r="O253" s="161"/>
      <c r="P253" s="161"/>
      <c r="Q253" s="161"/>
      <c r="R253" s="161"/>
      <c r="S253" s="161"/>
      <c r="T253" s="145"/>
      <c r="U253" s="145"/>
      <c r="V253" s="145"/>
      <c r="W253" s="145"/>
      <c r="X253" s="145"/>
      <c r="Y253" s="145"/>
      <c r="Z253" s="145"/>
      <c r="AA253" s="145"/>
      <c r="AB253" s="145"/>
      <c r="AC253" s="179"/>
      <c r="AD253" s="179"/>
      <c r="AE253" s="179"/>
      <c r="AF253" s="179"/>
      <c r="AG253" s="180">
        <f t="shared" si="24"/>
      </c>
      <c r="AH253" s="180"/>
      <c r="AI253" s="180"/>
      <c r="AJ253" s="180"/>
      <c r="AK253" s="187">
        <f t="shared" si="25"/>
      </c>
      <c r="AL253" s="187"/>
      <c r="AM253" s="187"/>
      <c r="AN253" s="187"/>
      <c r="AO253" s="185"/>
      <c r="AP253" s="185"/>
      <c r="AQ253" s="185"/>
      <c r="AR253" s="185"/>
      <c r="AS253" s="186">
        <f t="shared" si="26"/>
        <v>0</v>
      </c>
      <c r="AT253" s="186"/>
      <c r="AU253" s="186"/>
      <c r="AV253" s="186"/>
      <c r="AW253" s="186"/>
      <c r="AX253" s="3"/>
      <c r="AY253" s="101"/>
      <c r="AZ253" s="103"/>
      <c r="BA253" s="103" t="b">
        <f t="shared" si="27"/>
        <v>0</v>
      </c>
      <c r="BB253" s="103">
        <f t="shared" si="28"/>
        <v>0</v>
      </c>
      <c r="BC253" s="119">
        <f t="shared" si="29"/>
        <v>0</v>
      </c>
      <c r="BD253" s="103"/>
      <c r="BE253" s="103"/>
      <c r="BF253" s="103"/>
      <c r="BG253" s="103"/>
      <c r="BH253" s="105">
        <f>IF($BB253=1,MAX(BH$120:BH252)+1,0)</f>
        <v>0</v>
      </c>
      <c r="BI253" s="105">
        <f>IF($BB253=2,MAX(BI$120:BI252)+1,0)</f>
        <v>0</v>
      </c>
      <c r="BJ253" s="105">
        <f>IF($BB253=3,MAX(BJ$120:BJ252)+1,0)</f>
        <v>0</v>
      </c>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15"/>
    </row>
    <row r="254" spans="1:105" ht="12.75">
      <c r="A254" s="54"/>
      <c r="B254" s="2"/>
      <c r="C254" s="178">
        <v>135</v>
      </c>
      <c r="D254" s="178"/>
      <c r="E254" s="161"/>
      <c r="F254" s="161"/>
      <c r="G254" s="161"/>
      <c r="H254" s="161"/>
      <c r="I254" s="161"/>
      <c r="J254" s="161"/>
      <c r="K254" s="161"/>
      <c r="L254" s="161"/>
      <c r="M254" s="161"/>
      <c r="N254" s="161"/>
      <c r="O254" s="161"/>
      <c r="P254" s="161"/>
      <c r="Q254" s="161"/>
      <c r="R254" s="161"/>
      <c r="S254" s="161"/>
      <c r="T254" s="145"/>
      <c r="U254" s="145"/>
      <c r="V254" s="145"/>
      <c r="W254" s="145"/>
      <c r="X254" s="145"/>
      <c r="Y254" s="145"/>
      <c r="Z254" s="145"/>
      <c r="AA254" s="145"/>
      <c r="AB254" s="145"/>
      <c r="AC254" s="179"/>
      <c r="AD254" s="179"/>
      <c r="AE254" s="179"/>
      <c r="AF254" s="179"/>
      <c r="AG254" s="180">
        <f t="shared" si="24"/>
      </c>
      <c r="AH254" s="180"/>
      <c r="AI254" s="180"/>
      <c r="AJ254" s="180"/>
      <c r="AK254" s="187">
        <f t="shared" si="25"/>
      </c>
      <c r="AL254" s="187"/>
      <c r="AM254" s="187"/>
      <c r="AN254" s="187"/>
      <c r="AO254" s="185"/>
      <c r="AP254" s="185"/>
      <c r="AQ254" s="185"/>
      <c r="AR254" s="185"/>
      <c r="AS254" s="186">
        <f t="shared" si="26"/>
        <v>0</v>
      </c>
      <c r="AT254" s="186"/>
      <c r="AU254" s="186"/>
      <c r="AV254" s="186"/>
      <c r="AW254" s="186"/>
      <c r="AX254" s="3"/>
      <c r="AY254" s="101"/>
      <c r="AZ254" s="103"/>
      <c r="BA254" s="103" t="b">
        <f t="shared" si="27"/>
        <v>0</v>
      </c>
      <c r="BB254" s="103">
        <f t="shared" si="28"/>
        <v>0</v>
      </c>
      <c r="BC254" s="119">
        <f t="shared" si="29"/>
        <v>0</v>
      </c>
      <c r="BD254" s="103"/>
      <c r="BE254" s="103"/>
      <c r="BF254" s="103"/>
      <c r="BG254" s="103"/>
      <c r="BH254" s="105">
        <f>IF($BB254=1,MAX(BH$120:BH253)+1,0)</f>
        <v>0</v>
      </c>
      <c r="BI254" s="105">
        <f>IF($BB254=2,MAX(BI$120:BI253)+1,0)</f>
        <v>0</v>
      </c>
      <c r="BJ254" s="105">
        <f>IF($BB254=3,MAX(BJ$120:BJ253)+1,0)</f>
        <v>0</v>
      </c>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15"/>
    </row>
    <row r="255" spans="1:105" ht="12.75">
      <c r="A255" s="54"/>
      <c r="B255" s="2"/>
      <c r="C255" s="178">
        <v>136</v>
      </c>
      <c r="D255" s="178"/>
      <c r="E255" s="161"/>
      <c r="F255" s="161"/>
      <c r="G255" s="161"/>
      <c r="H255" s="161"/>
      <c r="I255" s="161"/>
      <c r="J255" s="161"/>
      <c r="K255" s="161"/>
      <c r="L255" s="161"/>
      <c r="M255" s="161"/>
      <c r="N255" s="161"/>
      <c r="O255" s="161"/>
      <c r="P255" s="161"/>
      <c r="Q255" s="161"/>
      <c r="R255" s="161"/>
      <c r="S255" s="161"/>
      <c r="T255" s="145"/>
      <c r="U255" s="145"/>
      <c r="V255" s="145"/>
      <c r="W255" s="145"/>
      <c r="X255" s="145"/>
      <c r="Y255" s="145"/>
      <c r="Z255" s="145"/>
      <c r="AA255" s="145"/>
      <c r="AB255" s="145"/>
      <c r="AC255" s="179"/>
      <c r="AD255" s="179"/>
      <c r="AE255" s="179"/>
      <c r="AF255" s="179"/>
      <c r="AG255" s="180">
        <f t="shared" si="24"/>
      </c>
      <c r="AH255" s="180"/>
      <c r="AI255" s="180"/>
      <c r="AJ255" s="180"/>
      <c r="AK255" s="187">
        <f t="shared" si="25"/>
      </c>
      <c r="AL255" s="187"/>
      <c r="AM255" s="187"/>
      <c r="AN255" s="187"/>
      <c r="AO255" s="185"/>
      <c r="AP255" s="185"/>
      <c r="AQ255" s="185"/>
      <c r="AR255" s="185"/>
      <c r="AS255" s="186">
        <f t="shared" si="26"/>
        <v>0</v>
      </c>
      <c r="AT255" s="186"/>
      <c r="AU255" s="186"/>
      <c r="AV255" s="186"/>
      <c r="AW255" s="186"/>
      <c r="AX255" s="3"/>
      <c r="AY255" s="101"/>
      <c r="AZ255" s="103"/>
      <c r="BA255" s="103" t="b">
        <f t="shared" si="27"/>
        <v>0</v>
      </c>
      <c r="BB255" s="103">
        <f t="shared" si="28"/>
        <v>0</v>
      </c>
      <c r="BC255" s="119">
        <f t="shared" si="29"/>
        <v>0</v>
      </c>
      <c r="BD255" s="103"/>
      <c r="BE255" s="103"/>
      <c r="BF255" s="103"/>
      <c r="BG255" s="103"/>
      <c r="BH255" s="105">
        <f>IF($BB255=1,MAX(BH$120:BH254)+1,0)</f>
        <v>0</v>
      </c>
      <c r="BI255" s="105">
        <f>IF($BB255=2,MAX(BI$120:BI254)+1,0)</f>
        <v>0</v>
      </c>
      <c r="BJ255" s="105">
        <f>IF($BB255=3,MAX(BJ$120:BJ254)+1,0)</f>
        <v>0</v>
      </c>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15"/>
    </row>
    <row r="256" spans="1:105" ht="12.75">
      <c r="A256" s="54"/>
      <c r="B256" s="2"/>
      <c r="C256" s="178">
        <v>137</v>
      </c>
      <c r="D256" s="178"/>
      <c r="E256" s="161"/>
      <c r="F256" s="161"/>
      <c r="G256" s="161"/>
      <c r="H256" s="161"/>
      <c r="I256" s="161"/>
      <c r="J256" s="161"/>
      <c r="K256" s="161"/>
      <c r="L256" s="161"/>
      <c r="M256" s="161"/>
      <c r="N256" s="161"/>
      <c r="O256" s="161"/>
      <c r="P256" s="161"/>
      <c r="Q256" s="161"/>
      <c r="R256" s="161"/>
      <c r="S256" s="161"/>
      <c r="T256" s="145"/>
      <c r="U256" s="145"/>
      <c r="V256" s="145"/>
      <c r="W256" s="145"/>
      <c r="X256" s="145"/>
      <c r="Y256" s="145"/>
      <c r="Z256" s="145"/>
      <c r="AA256" s="145"/>
      <c r="AB256" s="145"/>
      <c r="AC256" s="179"/>
      <c r="AD256" s="179"/>
      <c r="AE256" s="179"/>
      <c r="AF256" s="179"/>
      <c r="AG256" s="180">
        <f t="shared" si="24"/>
      </c>
      <c r="AH256" s="180"/>
      <c r="AI256" s="180"/>
      <c r="AJ256" s="180"/>
      <c r="AK256" s="187">
        <f t="shared" si="25"/>
      </c>
      <c r="AL256" s="187"/>
      <c r="AM256" s="187"/>
      <c r="AN256" s="187"/>
      <c r="AO256" s="185"/>
      <c r="AP256" s="185"/>
      <c r="AQ256" s="185"/>
      <c r="AR256" s="185"/>
      <c r="AS256" s="186">
        <f t="shared" si="26"/>
        <v>0</v>
      </c>
      <c r="AT256" s="186"/>
      <c r="AU256" s="186"/>
      <c r="AV256" s="186"/>
      <c r="AW256" s="186"/>
      <c r="AX256" s="3"/>
      <c r="AY256" s="101"/>
      <c r="AZ256" s="103"/>
      <c r="BA256" s="103" t="b">
        <f t="shared" si="27"/>
        <v>0</v>
      </c>
      <c r="BB256" s="103">
        <f t="shared" si="28"/>
        <v>0</v>
      </c>
      <c r="BC256" s="119">
        <f t="shared" si="29"/>
        <v>0</v>
      </c>
      <c r="BD256" s="103"/>
      <c r="BE256" s="103"/>
      <c r="BF256" s="103"/>
      <c r="BG256" s="103"/>
      <c r="BH256" s="105">
        <f>IF($BB256=1,MAX(BH$120:BH255)+1,0)</f>
        <v>0</v>
      </c>
      <c r="BI256" s="105">
        <f>IF($BB256=2,MAX(BI$120:BI255)+1,0)</f>
        <v>0</v>
      </c>
      <c r="BJ256" s="105">
        <f>IF($BB256=3,MAX(BJ$120:BJ255)+1,0)</f>
        <v>0</v>
      </c>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15"/>
    </row>
    <row r="257" spans="1:105" ht="12.75">
      <c r="A257" s="54"/>
      <c r="B257" s="2"/>
      <c r="C257" s="178">
        <v>138</v>
      </c>
      <c r="D257" s="178"/>
      <c r="E257" s="161"/>
      <c r="F257" s="161"/>
      <c r="G257" s="161"/>
      <c r="H257" s="161"/>
      <c r="I257" s="161"/>
      <c r="J257" s="161"/>
      <c r="K257" s="161"/>
      <c r="L257" s="161"/>
      <c r="M257" s="161"/>
      <c r="N257" s="161"/>
      <c r="O257" s="161"/>
      <c r="P257" s="161"/>
      <c r="Q257" s="161"/>
      <c r="R257" s="161"/>
      <c r="S257" s="161"/>
      <c r="T257" s="145"/>
      <c r="U257" s="145"/>
      <c r="V257" s="145"/>
      <c r="W257" s="145"/>
      <c r="X257" s="145"/>
      <c r="Y257" s="145"/>
      <c r="Z257" s="145"/>
      <c r="AA257" s="145"/>
      <c r="AB257" s="145"/>
      <c r="AC257" s="179"/>
      <c r="AD257" s="179"/>
      <c r="AE257" s="179"/>
      <c r="AF257" s="179"/>
      <c r="AG257" s="180">
        <f t="shared" si="24"/>
      </c>
      <c r="AH257" s="180"/>
      <c r="AI257" s="180"/>
      <c r="AJ257" s="180"/>
      <c r="AK257" s="187">
        <f t="shared" si="25"/>
      </c>
      <c r="AL257" s="187"/>
      <c r="AM257" s="187"/>
      <c r="AN257" s="187"/>
      <c r="AO257" s="185"/>
      <c r="AP257" s="185"/>
      <c r="AQ257" s="185"/>
      <c r="AR257" s="185"/>
      <c r="AS257" s="186">
        <f t="shared" si="26"/>
        <v>0</v>
      </c>
      <c r="AT257" s="186"/>
      <c r="AU257" s="186"/>
      <c r="AV257" s="186"/>
      <c r="AW257" s="186"/>
      <c r="AX257" s="3"/>
      <c r="AY257" s="101"/>
      <c r="AZ257" s="103"/>
      <c r="BA257" s="103" t="b">
        <f t="shared" si="27"/>
        <v>0</v>
      </c>
      <c r="BB257" s="103">
        <f t="shared" si="28"/>
        <v>0</v>
      </c>
      <c r="BC257" s="119">
        <f t="shared" si="29"/>
        <v>0</v>
      </c>
      <c r="BD257" s="103"/>
      <c r="BE257" s="103"/>
      <c r="BF257" s="103"/>
      <c r="BG257" s="103"/>
      <c r="BH257" s="105">
        <f>IF($BB257=1,MAX(BH$120:BH256)+1,0)</f>
        <v>0</v>
      </c>
      <c r="BI257" s="105">
        <f>IF($BB257=2,MAX(BI$120:BI256)+1,0)</f>
        <v>0</v>
      </c>
      <c r="BJ257" s="105">
        <f>IF($BB257=3,MAX(BJ$120:BJ256)+1,0)</f>
        <v>0</v>
      </c>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15"/>
    </row>
    <row r="258" spans="1:105" ht="12.75">
      <c r="A258" s="54"/>
      <c r="B258" s="2"/>
      <c r="C258" s="178">
        <v>139</v>
      </c>
      <c r="D258" s="178"/>
      <c r="E258" s="161"/>
      <c r="F258" s="161"/>
      <c r="G258" s="161"/>
      <c r="H258" s="161"/>
      <c r="I258" s="161"/>
      <c r="J258" s="161"/>
      <c r="K258" s="161"/>
      <c r="L258" s="161"/>
      <c r="M258" s="161"/>
      <c r="N258" s="161"/>
      <c r="O258" s="161"/>
      <c r="P258" s="161"/>
      <c r="Q258" s="161"/>
      <c r="R258" s="161"/>
      <c r="S258" s="161"/>
      <c r="T258" s="145"/>
      <c r="U258" s="145"/>
      <c r="V258" s="145"/>
      <c r="W258" s="145"/>
      <c r="X258" s="145"/>
      <c r="Y258" s="145"/>
      <c r="Z258" s="145"/>
      <c r="AA258" s="145"/>
      <c r="AB258" s="145"/>
      <c r="AC258" s="179"/>
      <c r="AD258" s="179"/>
      <c r="AE258" s="179"/>
      <c r="AF258" s="179"/>
      <c r="AG258" s="180">
        <f t="shared" si="24"/>
      </c>
      <c r="AH258" s="180"/>
      <c r="AI258" s="180"/>
      <c r="AJ258" s="180"/>
      <c r="AK258" s="187">
        <f t="shared" si="25"/>
      </c>
      <c r="AL258" s="187"/>
      <c r="AM258" s="187"/>
      <c r="AN258" s="187"/>
      <c r="AO258" s="185"/>
      <c r="AP258" s="185"/>
      <c r="AQ258" s="185"/>
      <c r="AR258" s="185"/>
      <c r="AS258" s="186">
        <f t="shared" si="26"/>
        <v>0</v>
      </c>
      <c r="AT258" s="186"/>
      <c r="AU258" s="186"/>
      <c r="AV258" s="186"/>
      <c r="AW258" s="186"/>
      <c r="AX258" s="3"/>
      <c r="AY258" s="101"/>
      <c r="AZ258" s="103"/>
      <c r="BA258" s="103" t="b">
        <f t="shared" si="27"/>
        <v>0</v>
      </c>
      <c r="BB258" s="103">
        <f t="shared" si="28"/>
        <v>0</v>
      </c>
      <c r="BC258" s="119">
        <f t="shared" si="29"/>
        <v>0</v>
      </c>
      <c r="BD258" s="103"/>
      <c r="BE258" s="103"/>
      <c r="BF258" s="103"/>
      <c r="BG258" s="103"/>
      <c r="BH258" s="105">
        <f>IF($BB258=1,MAX(BH$120:BH257)+1,0)</f>
        <v>0</v>
      </c>
      <c r="BI258" s="105">
        <f>IF($BB258=2,MAX(BI$120:BI257)+1,0)</f>
        <v>0</v>
      </c>
      <c r="BJ258" s="105">
        <f>IF($BB258=3,MAX(BJ$120:BJ257)+1,0)</f>
        <v>0</v>
      </c>
      <c r="BY258" s="103"/>
      <c r="BZ258" s="103"/>
      <c r="CA258" s="103"/>
      <c r="CB258" s="103"/>
      <c r="CC258" s="103"/>
      <c r="CD258" s="103"/>
      <c r="CE258" s="103"/>
      <c r="CF258" s="103"/>
      <c r="CG258" s="103"/>
      <c r="CH258" s="103"/>
      <c r="CI258" s="103"/>
      <c r="CJ258" s="103"/>
      <c r="CK258" s="103"/>
      <c r="CL258" s="103"/>
      <c r="CM258" s="103"/>
      <c r="CN258" s="103"/>
      <c r="CO258" s="103"/>
      <c r="CP258" s="103"/>
      <c r="CQ258" s="103"/>
      <c r="CR258" s="103"/>
      <c r="CS258" s="103"/>
      <c r="CT258" s="103"/>
      <c r="CU258" s="103"/>
      <c r="CV258" s="103"/>
      <c r="CW258" s="103"/>
      <c r="CX258" s="103"/>
      <c r="CY258" s="103"/>
      <c r="CZ258" s="103"/>
      <c r="DA258" s="115"/>
    </row>
    <row r="259" spans="1:105" ht="12.75">
      <c r="A259" s="54"/>
      <c r="B259" s="2"/>
      <c r="C259" s="178">
        <v>140</v>
      </c>
      <c r="D259" s="178"/>
      <c r="E259" s="161"/>
      <c r="F259" s="161"/>
      <c r="G259" s="161"/>
      <c r="H259" s="161"/>
      <c r="I259" s="161"/>
      <c r="J259" s="161"/>
      <c r="K259" s="161"/>
      <c r="L259" s="161"/>
      <c r="M259" s="161"/>
      <c r="N259" s="161"/>
      <c r="O259" s="161"/>
      <c r="P259" s="161"/>
      <c r="Q259" s="161"/>
      <c r="R259" s="161"/>
      <c r="S259" s="161"/>
      <c r="T259" s="145"/>
      <c r="U259" s="145"/>
      <c r="V259" s="145"/>
      <c r="W259" s="145"/>
      <c r="X259" s="145"/>
      <c r="Y259" s="145"/>
      <c r="Z259" s="145"/>
      <c r="AA259" s="145"/>
      <c r="AB259" s="145"/>
      <c r="AC259" s="179"/>
      <c r="AD259" s="179"/>
      <c r="AE259" s="179"/>
      <c r="AF259" s="179"/>
      <c r="AG259" s="180">
        <f t="shared" si="24"/>
      </c>
      <c r="AH259" s="180"/>
      <c r="AI259" s="180"/>
      <c r="AJ259" s="180"/>
      <c r="AK259" s="187">
        <f t="shared" si="25"/>
      </c>
      <c r="AL259" s="187"/>
      <c r="AM259" s="187"/>
      <c r="AN259" s="187"/>
      <c r="AO259" s="185"/>
      <c r="AP259" s="185"/>
      <c r="AQ259" s="185"/>
      <c r="AR259" s="185"/>
      <c r="AS259" s="186">
        <f t="shared" si="26"/>
        <v>0</v>
      </c>
      <c r="AT259" s="186"/>
      <c r="AU259" s="186"/>
      <c r="AV259" s="186"/>
      <c r="AW259" s="186"/>
      <c r="AX259" s="3"/>
      <c r="AY259" s="101"/>
      <c r="AZ259" s="103"/>
      <c r="BA259" s="103" t="b">
        <f t="shared" si="27"/>
        <v>0</v>
      </c>
      <c r="BB259" s="103">
        <f t="shared" si="28"/>
        <v>0</v>
      </c>
      <c r="BC259" s="119">
        <f t="shared" si="29"/>
        <v>0</v>
      </c>
      <c r="BD259" s="103"/>
      <c r="BE259" s="103"/>
      <c r="BF259" s="103"/>
      <c r="BG259" s="103"/>
      <c r="BH259" s="105">
        <f>IF($BB259=1,MAX(BH$120:BH258)+1,0)</f>
        <v>0</v>
      </c>
      <c r="BI259" s="105">
        <f>IF($BB259=2,MAX(BI$120:BI258)+1,0)</f>
        <v>0</v>
      </c>
      <c r="BJ259" s="105">
        <f>IF($BB259=3,MAX(BJ$120:BJ258)+1,0)</f>
        <v>0</v>
      </c>
      <c r="BY259" s="103"/>
      <c r="BZ259" s="103"/>
      <c r="CA259" s="103"/>
      <c r="CB259" s="103"/>
      <c r="CC259" s="103"/>
      <c r="CD259" s="103"/>
      <c r="CE259" s="103"/>
      <c r="CF259" s="103"/>
      <c r="CG259" s="103"/>
      <c r="CH259" s="103"/>
      <c r="CI259" s="103"/>
      <c r="CJ259" s="103"/>
      <c r="CK259" s="103"/>
      <c r="CL259" s="103"/>
      <c r="CM259" s="103"/>
      <c r="CN259" s="103"/>
      <c r="CO259" s="103"/>
      <c r="CP259" s="103"/>
      <c r="CQ259" s="103"/>
      <c r="CR259" s="103"/>
      <c r="CS259" s="103"/>
      <c r="CT259" s="103"/>
      <c r="CU259" s="103"/>
      <c r="CV259" s="103"/>
      <c r="CW259" s="103"/>
      <c r="CX259" s="103"/>
      <c r="CY259" s="103"/>
      <c r="CZ259" s="103"/>
      <c r="DA259" s="115"/>
    </row>
    <row r="260" spans="1:105" ht="12.75">
      <c r="A260" s="54"/>
      <c r="B260" s="2"/>
      <c r="C260" s="178">
        <v>141</v>
      </c>
      <c r="D260" s="178"/>
      <c r="E260" s="161"/>
      <c r="F260" s="161"/>
      <c r="G260" s="161"/>
      <c r="H260" s="161"/>
      <c r="I260" s="161"/>
      <c r="J260" s="161"/>
      <c r="K260" s="161"/>
      <c r="L260" s="161"/>
      <c r="M260" s="161"/>
      <c r="N260" s="161"/>
      <c r="O260" s="161"/>
      <c r="P260" s="161"/>
      <c r="Q260" s="161"/>
      <c r="R260" s="161"/>
      <c r="S260" s="161"/>
      <c r="T260" s="145"/>
      <c r="U260" s="145"/>
      <c r="V260" s="145"/>
      <c r="W260" s="145"/>
      <c r="X260" s="145"/>
      <c r="Y260" s="145"/>
      <c r="Z260" s="145"/>
      <c r="AA260" s="145"/>
      <c r="AB260" s="145"/>
      <c r="AC260" s="179"/>
      <c r="AD260" s="179"/>
      <c r="AE260" s="179"/>
      <c r="AF260" s="179"/>
      <c r="AG260" s="180">
        <f t="shared" si="24"/>
      </c>
      <c r="AH260" s="180"/>
      <c r="AI260" s="180"/>
      <c r="AJ260" s="180"/>
      <c r="AK260" s="187">
        <f t="shared" si="25"/>
      </c>
      <c r="AL260" s="187"/>
      <c r="AM260" s="187"/>
      <c r="AN260" s="187"/>
      <c r="AO260" s="185"/>
      <c r="AP260" s="185"/>
      <c r="AQ260" s="185"/>
      <c r="AR260" s="185"/>
      <c r="AS260" s="186">
        <f t="shared" si="26"/>
        <v>0</v>
      </c>
      <c r="AT260" s="186"/>
      <c r="AU260" s="186"/>
      <c r="AV260" s="186"/>
      <c r="AW260" s="186"/>
      <c r="AX260" s="3"/>
      <c r="AY260" s="101"/>
      <c r="AZ260" s="103"/>
      <c r="BA260" s="103" t="b">
        <f t="shared" si="27"/>
        <v>0</v>
      </c>
      <c r="BB260" s="103">
        <f t="shared" si="28"/>
        <v>0</v>
      </c>
      <c r="BC260" s="119">
        <f t="shared" si="29"/>
        <v>0</v>
      </c>
      <c r="BD260" s="103"/>
      <c r="BE260" s="103"/>
      <c r="BF260" s="103"/>
      <c r="BG260" s="103"/>
      <c r="BH260" s="105">
        <f>IF($BB260=1,MAX(BH$120:BH259)+1,0)</f>
        <v>0</v>
      </c>
      <c r="BI260" s="105">
        <f>IF($BB260=2,MAX(BI$120:BI259)+1,0)</f>
        <v>0</v>
      </c>
      <c r="BJ260" s="105">
        <f>IF($BB260=3,MAX(BJ$120:BJ259)+1,0)</f>
        <v>0</v>
      </c>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15"/>
    </row>
    <row r="261" spans="1:105" ht="12.75">
      <c r="A261" s="54"/>
      <c r="B261" s="2"/>
      <c r="C261" s="178">
        <v>142</v>
      </c>
      <c r="D261" s="178"/>
      <c r="E261" s="161"/>
      <c r="F261" s="161"/>
      <c r="G261" s="161"/>
      <c r="H261" s="161"/>
      <c r="I261" s="161"/>
      <c r="J261" s="161"/>
      <c r="K261" s="161"/>
      <c r="L261" s="161"/>
      <c r="M261" s="161"/>
      <c r="N261" s="161"/>
      <c r="O261" s="161"/>
      <c r="P261" s="161"/>
      <c r="Q261" s="161"/>
      <c r="R261" s="161"/>
      <c r="S261" s="161"/>
      <c r="T261" s="145"/>
      <c r="U261" s="145"/>
      <c r="V261" s="145"/>
      <c r="W261" s="145"/>
      <c r="X261" s="145"/>
      <c r="Y261" s="145"/>
      <c r="Z261" s="145"/>
      <c r="AA261" s="145"/>
      <c r="AB261" s="145"/>
      <c r="AC261" s="179"/>
      <c r="AD261" s="179"/>
      <c r="AE261" s="179"/>
      <c r="AF261" s="179"/>
      <c r="AG261" s="180">
        <f t="shared" si="24"/>
      </c>
      <c r="AH261" s="180"/>
      <c r="AI261" s="180"/>
      <c r="AJ261" s="180"/>
      <c r="AK261" s="187">
        <f t="shared" si="25"/>
      </c>
      <c r="AL261" s="187"/>
      <c r="AM261" s="187"/>
      <c r="AN261" s="187"/>
      <c r="AO261" s="185"/>
      <c r="AP261" s="185"/>
      <c r="AQ261" s="185"/>
      <c r="AR261" s="185"/>
      <c r="AS261" s="186">
        <f t="shared" si="26"/>
        <v>0</v>
      </c>
      <c r="AT261" s="186"/>
      <c r="AU261" s="186"/>
      <c r="AV261" s="186"/>
      <c r="AW261" s="186"/>
      <c r="AX261" s="3"/>
      <c r="AY261" s="101"/>
      <c r="AZ261" s="103"/>
      <c r="BA261" s="103" t="b">
        <f t="shared" si="27"/>
        <v>0</v>
      </c>
      <c r="BB261" s="103">
        <f t="shared" si="28"/>
        <v>0</v>
      </c>
      <c r="BC261" s="119">
        <f t="shared" si="29"/>
        <v>0</v>
      </c>
      <c r="BD261" s="103"/>
      <c r="BE261" s="103"/>
      <c r="BF261" s="103"/>
      <c r="BG261" s="103"/>
      <c r="BH261" s="105">
        <f>IF($BB261=1,MAX(BH$120:BH260)+1,0)</f>
        <v>0</v>
      </c>
      <c r="BI261" s="105">
        <f>IF($BB261=2,MAX(BI$120:BI260)+1,0)</f>
        <v>0</v>
      </c>
      <c r="BJ261" s="105">
        <f>IF($BB261=3,MAX(BJ$120:BJ260)+1,0)</f>
        <v>0</v>
      </c>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15"/>
    </row>
    <row r="262" spans="1:105" ht="12.75">
      <c r="A262" s="54"/>
      <c r="B262" s="2"/>
      <c r="C262" s="178">
        <v>143</v>
      </c>
      <c r="D262" s="178"/>
      <c r="E262" s="161"/>
      <c r="F262" s="161"/>
      <c r="G262" s="161"/>
      <c r="H262" s="161"/>
      <c r="I262" s="161"/>
      <c r="J262" s="161"/>
      <c r="K262" s="161"/>
      <c r="L262" s="161"/>
      <c r="M262" s="161"/>
      <c r="N262" s="161"/>
      <c r="O262" s="161"/>
      <c r="P262" s="161"/>
      <c r="Q262" s="161"/>
      <c r="R262" s="161"/>
      <c r="S262" s="161"/>
      <c r="T262" s="145"/>
      <c r="U262" s="145"/>
      <c r="V262" s="145"/>
      <c r="W262" s="145"/>
      <c r="X262" s="145"/>
      <c r="Y262" s="145"/>
      <c r="Z262" s="145"/>
      <c r="AA262" s="145"/>
      <c r="AB262" s="145"/>
      <c r="AC262" s="179"/>
      <c r="AD262" s="179"/>
      <c r="AE262" s="179"/>
      <c r="AF262" s="179"/>
      <c r="AG262" s="180">
        <f t="shared" si="24"/>
      </c>
      <c r="AH262" s="180"/>
      <c r="AI262" s="180"/>
      <c r="AJ262" s="180"/>
      <c r="AK262" s="187">
        <f t="shared" si="25"/>
      </c>
      <c r="AL262" s="187"/>
      <c r="AM262" s="187"/>
      <c r="AN262" s="187"/>
      <c r="AO262" s="185"/>
      <c r="AP262" s="185"/>
      <c r="AQ262" s="185"/>
      <c r="AR262" s="185"/>
      <c r="AS262" s="186">
        <f t="shared" si="26"/>
        <v>0</v>
      </c>
      <c r="AT262" s="186"/>
      <c r="AU262" s="186"/>
      <c r="AV262" s="186"/>
      <c r="AW262" s="186"/>
      <c r="AX262" s="3"/>
      <c r="AY262" s="101"/>
      <c r="AZ262" s="103"/>
      <c r="BA262" s="103" t="b">
        <f t="shared" si="27"/>
        <v>0</v>
      </c>
      <c r="BB262" s="103">
        <f t="shared" si="28"/>
        <v>0</v>
      </c>
      <c r="BC262" s="119">
        <f t="shared" si="29"/>
        <v>0</v>
      </c>
      <c r="BD262" s="103"/>
      <c r="BE262" s="103"/>
      <c r="BF262" s="103"/>
      <c r="BG262" s="103"/>
      <c r="BH262" s="105">
        <f>IF($BB262=1,MAX(BH$120:BH261)+1,0)</f>
        <v>0</v>
      </c>
      <c r="BI262" s="105">
        <f>IF($BB262=2,MAX(BI$120:BI261)+1,0)</f>
        <v>0</v>
      </c>
      <c r="BJ262" s="105">
        <f>IF($BB262=3,MAX(BJ$120:BJ261)+1,0)</f>
        <v>0</v>
      </c>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15"/>
    </row>
    <row r="263" spans="1:105" ht="12.75">
      <c r="A263" s="54"/>
      <c r="B263" s="2"/>
      <c r="C263" s="178">
        <v>144</v>
      </c>
      <c r="D263" s="178"/>
      <c r="E263" s="161"/>
      <c r="F263" s="161"/>
      <c r="G263" s="161"/>
      <c r="H263" s="161"/>
      <c r="I263" s="161"/>
      <c r="J263" s="161"/>
      <c r="K263" s="161"/>
      <c r="L263" s="161"/>
      <c r="M263" s="161"/>
      <c r="N263" s="161"/>
      <c r="O263" s="161"/>
      <c r="P263" s="161"/>
      <c r="Q263" s="161"/>
      <c r="R263" s="161"/>
      <c r="S263" s="161"/>
      <c r="T263" s="145"/>
      <c r="U263" s="145"/>
      <c r="V263" s="145"/>
      <c r="W263" s="145"/>
      <c r="X263" s="145"/>
      <c r="Y263" s="145"/>
      <c r="Z263" s="145"/>
      <c r="AA263" s="145"/>
      <c r="AB263" s="145"/>
      <c r="AC263" s="179"/>
      <c r="AD263" s="179"/>
      <c r="AE263" s="179"/>
      <c r="AF263" s="179"/>
      <c r="AG263" s="180">
        <f t="shared" si="24"/>
      </c>
      <c r="AH263" s="180"/>
      <c r="AI263" s="180"/>
      <c r="AJ263" s="180"/>
      <c r="AK263" s="187">
        <f t="shared" si="25"/>
      </c>
      <c r="AL263" s="187"/>
      <c r="AM263" s="187"/>
      <c r="AN263" s="187"/>
      <c r="AO263" s="185"/>
      <c r="AP263" s="185"/>
      <c r="AQ263" s="185"/>
      <c r="AR263" s="185"/>
      <c r="AS263" s="186">
        <f t="shared" si="26"/>
        <v>0</v>
      </c>
      <c r="AT263" s="186"/>
      <c r="AU263" s="186"/>
      <c r="AV263" s="186"/>
      <c r="AW263" s="186"/>
      <c r="AX263" s="3"/>
      <c r="AY263" s="101"/>
      <c r="AZ263" s="103"/>
      <c r="BA263" s="103" t="b">
        <f t="shared" si="27"/>
        <v>0</v>
      </c>
      <c r="BB263" s="103">
        <f t="shared" si="28"/>
        <v>0</v>
      </c>
      <c r="BC263" s="119">
        <f t="shared" si="29"/>
        <v>0</v>
      </c>
      <c r="BD263" s="103"/>
      <c r="BE263" s="103"/>
      <c r="BF263" s="103"/>
      <c r="BG263" s="103"/>
      <c r="BH263" s="105">
        <f>IF($BB263=1,MAX(BH$120:BH262)+1,0)</f>
        <v>0</v>
      </c>
      <c r="BI263" s="105">
        <f>IF($BB263=2,MAX(BI$120:BI262)+1,0)</f>
        <v>0</v>
      </c>
      <c r="BJ263" s="105">
        <f>IF($BB263=3,MAX(BJ$120:BJ262)+1,0)</f>
        <v>0</v>
      </c>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15"/>
    </row>
    <row r="264" spans="1:105" ht="12.75">
      <c r="A264" s="54"/>
      <c r="B264" s="2"/>
      <c r="C264" s="178">
        <v>145</v>
      </c>
      <c r="D264" s="178"/>
      <c r="E264" s="161"/>
      <c r="F264" s="161"/>
      <c r="G264" s="161"/>
      <c r="H264" s="161"/>
      <c r="I264" s="161"/>
      <c r="J264" s="161"/>
      <c r="K264" s="161"/>
      <c r="L264" s="161"/>
      <c r="M264" s="161"/>
      <c r="N264" s="161"/>
      <c r="O264" s="161"/>
      <c r="P264" s="161"/>
      <c r="Q264" s="161"/>
      <c r="R264" s="161"/>
      <c r="S264" s="161"/>
      <c r="T264" s="145"/>
      <c r="U264" s="145"/>
      <c r="V264" s="145"/>
      <c r="W264" s="145"/>
      <c r="X264" s="145"/>
      <c r="Y264" s="145"/>
      <c r="Z264" s="145"/>
      <c r="AA264" s="145"/>
      <c r="AB264" s="145"/>
      <c r="AC264" s="179"/>
      <c r="AD264" s="179"/>
      <c r="AE264" s="179"/>
      <c r="AF264" s="179"/>
      <c r="AG264" s="180">
        <f t="shared" si="24"/>
      </c>
      <c r="AH264" s="180"/>
      <c r="AI264" s="180"/>
      <c r="AJ264" s="180"/>
      <c r="AK264" s="187">
        <f t="shared" si="25"/>
      </c>
      <c r="AL264" s="187"/>
      <c r="AM264" s="187"/>
      <c r="AN264" s="187"/>
      <c r="AO264" s="185"/>
      <c r="AP264" s="185"/>
      <c r="AQ264" s="185"/>
      <c r="AR264" s="185"/>
      <c r="AS264" s="186">
        <f t="shared" si="26"/>
        <v>0</v>
      </c>
      <c r="AT264" s="186"/>
      <c r="AU264" s="186"/>
      <c r="AV264" s="186"/>
      <c r="AW264" s="186"/>
      <c r="AX264" s="3"/>
      <c r="AY264" s="101"/>
      <c r="AZ264" s="103"/>
      <c r="BA264" s="103" t="b">
        <f t="shared" si="27"/>
        <v>0</v>
      </c>
      <c r="BB264" s="103">
        <f t="shared" si="28"/>
        <v>0</v>
      </c>
      <c r="BC264" s="119">
        <f t="shared" si="29"/>
        <v>0</v>
      </c>
      <c r="BD264" s="103"/>
      <c r="BE264" s="103"/>
      <c r="BF264" s="103"/>
      <c r="BG264" s="103"/>
      <c r="BH264" s="105">
        <f>IF($BB264=1,MAX(BH$120:BH263)+1,0)</f>
        <v>0</v>
      </c>
      <c r="BI264" s="105">
        <f>IF($BB264=2,MAX(BI$120:BI263)+1,0)</f>
        <v>0</v>
      </c>
      <c r="BJ264" s="105">
        <f>IF($BB264=3,MAX(BJ$120:BJ263)+1,0)</f>
        <v>0</v>
      </c>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15"/>
    </row>
    <row r="265" spans="1:105" ht="12.75">
      <c r="A265" s="54"/>
      <c r="B265" s="2"/>
      <c r="C265" s="178">
        <v>146</v>
      </c>
      <c r="D265" s="178"/>
      <c r="E265" s="161"/>
      <c r="F265" s="161"/>
      <c r="G265" s="161"/>
      <c r="H265" s="161"/>
      <c r="I265" s="161"/>
      <c r="J265" s="161"/>
      <c r="K265" s="161"/>
      <c r="L265" s="161"/>
      <c r="M265" s="161"/>
      <c r="N265" s="161"/>
      <c r="O265" s="161"/>
      <c r="P265" s="161"/>
      <c r="Q265" s="161"/>
      <c r="R265" s="161"/>
      <c r="S265" s="161"/>
      <c r="T265" s="145"/>
      <c r="U265" s="145"/>
      <c r="V265" s="145"/>
      <c r="W265" s="145"/>
      <c r="X265" s="145"/>
      <c r="Y265" s="145"/>
      <c r="Z265" s="145"/>
      <c r="AA265" s="145"/>
      <c r="AB265" s="145"/>
      <c r="AC265" s="179"/>
      <c r="AD265" s="179"/>
      <c r="AE265" s="179"/>
      <c r="AF265" s="179"/>
      <c r="AG265" s="180">
        <f t="shared" si="24"/>
      </c>
      <c r="AH265" s="180"/>
      <c r="AI265" s="180"/>
      <c r="AJ265" s="180"/>
      <c r="AK265" s="187">
        <f t="shared" si="25"/>
      </c>
      <c r="AL265" s="187"/>
      <c r="AM265" s="187"/>
      <c r="AN265" s="187"/>
      <c r="AO265" s="185"/>
      <c r="AP265" s="185"/>
      <c r="AQ265" s="185"/>
      <c r="AR265" s="185"/>
      <c r="AS265" s="186">
        <f t="shared" si="26"/>
        <v>0</v>
      </c>
      <c r="AT265" s="186"/>
      <c r="AU265" s="186"/>
      <c r="AV265" s="186"/>
      <c r="AW265" s="186"/>
      <c r="AX265" s="3"/>
      <c r="AY265" s="101"/>
      <c r="AZ265" s="103"/>
      <c r="BA265" s="103" t="b">
        <f t="shared" si="27"/>
        <v>0</v>
      </c>
      <c r="BB265" s="103">
        <f t="shared" si="28"/>
        <v>0</v>
      </c>
      <c r="BC265" s="119">
        <f t="shared" si="29"/>
        <v>0</v>
      </c>
      <c r="BD265" s="103"/>
      <c r="BE265" s="103"/>
      <c r="BF265" s="103"/>
      <c r="BG265" s="103"/>
      <c r="BH265" s="105">
        <f>IF($BB265=1,MAX(BH$120:BH264)+1,0)</f>
        <v>0</v>
      </c>
      <c r="BI265" s="105">
        <f>IF($BB265=2,MAX(BI$120:BI264)+1,0)</f>
        <v>0</v>
      </c>
      <c r="BJ265" s="105">
        <f>IF($BB265=3,MAX(BJ$120:BJ264)+1,0)</f>
        <v>0</v>
      </c>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15"/>
    </row>
    <row r="266" spans="1:105" ht="12.75">
      <c r="A266" s="54"/>
      <c r="B266" s="2"/>
      <c r="C266" s="178">
        <v>147</v>
      </c>
      <c r="D266" s="178"/>
      <c r="E266" s="161"/>
      <c r="F266" s="161"/>
      <c r="G266" s="161"/>
      <c r="H266" s="161"/>
      <c r="I266" s="161"/>
      <c r="J266" s="161"/>
      <c r="K266" s="161"/>
      <c r="L266" s="161"/>
      <c r="M266" s="161"/>
      <c r="N266" s="161"/>
      <c r="O266" s="161"/>
      <c r="P266" s="161"/>
      <c r="Q266" s="161"/>
      <c r="R266" s="161"/>
      <c r="S266" s="161"/>
      <c r="T266" s="145"/>
      <c r="U266" s="145"/>
      <c r="V266" s="145"/>
      <c r="W266" s="145"/>
      <c r="X266" s="145"/>
      <c r="Y266" s="145"/>
      <c r="Z266" s="145"/>
      <c r="AA266" s="145"/>
      <c r="AB266" s="145"/>
      <c r="AC266" s="179"/>
      <c r="AD266" s="179"/>
      <c r="AE266" s="179"/>
      <c r="AF266" s="179"/>
      <c r="AG266" s="180">
        <f t="shared" si="24"/>
      </c>
      <c r="AH266" s="180"/>
      <c r="AI266" s="180"/>
      <c r="AJ266" s="180"/>
      <c r="AK266" s="187">
        <f t="shared" si="25"/>
      </c>
      <c r="AL266" s="187"/>
      <c r="AM266" s="187"/>
      <c r="AN266" s="187"/>
      <c r="AO266" s="185"/>
      <c r="AP266" s="185"/>
      <c r="AQ266" s="185"/>
      <c r="AR266" s="185"/>
      <c r="AS266" s="186">
        <f t="shared" si="26"/>
        <v>0</v>
      </c>
      <c r="AT266" s="186"/>
      <c r="AU266" s="186"/>
      <c r="AV266" s="186"/>
      <c r="AW266" s="186"/>
      <c r="AX266" s="3"/>
      <c r="AY266" s="101"/>
      <c r="AZ266" s="103"/>
      <c r="BA266" s="103" t="b">
        <f t="shared" si="27"/>
        <v>0</v>
      </c>
      <c r="BB266" s="103">
        <f t="shared" si="28"/>
        <v>0</v>
      </c>
      <c r="BC266" s="119">
        <f t="shared" si="29"/>
        <v>0</v>
      </c>
      <c r="BD266" s="103"/>
      <c r="BE266" s="103"/>
      <c r="BF266" s="103"/>
      <c r="BG266" s="103"/>
      <c r="BH266" s="105">
        <f>IF($BB266=1,MAX(BH$120:BH265)+1,0)</f>
        <v>0</v>
      </c>
      <c r="BI266" s="105">
        <f>IF($BB266=2,MAX(BI$120:BI265)+1,0)</f>
        <v>0</v>
      </c>
      <c r="BJ266" s="105">
        <f>IF($BB266=3,MAX(BJ$120:BJ265)+1,0)</f>
        <v>0</v>
      </c>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15"/>
    </row>
    <row r="267" spans="1:105" ht="12.75">
      <c r="A267" s="54"/>
      <c r="B267" s="2"/>
      <c r="C267" s="178">
        <v>148</v>
      </c>
      <c r="D267" s="178"/>
      <c r="E267" s="161"/>
      <c r="F267" s="161"/>
      <c r="G267" s="161"/>
      <c r="H267" s="161"/>
      <c r="I267" s="161"/>
      <c r="J267" s="161"/>
      <c r="K267" s="161"/>
      <c r="L267" s="161"/>
      <c r="M267" s="161"/>
      <c r="N267" s="161"/>
      <c r="O267" s="161"/>
      <c r="P267" s="161"/>
      <c r="Q267" s="161"/>
      <c r="R267" s="161"/>
      <c r="S267" s="161"/>
      <c r="T267" s="145"/>
      <c r="U267" s="145"/>
      <c r="V267" s="145"/>
      <c r="W267" s="145"/>
      <c r="X267" s="145"/>
      <c r="Y267" s="145"/>
      <c r="Z267" s="145"/>
      <c r="AA267" s="145"/>
      <c r="AB267" s="145"/>
      <c r="AC267" s="179"/>
      <c r="AD267" s="179"/>
      <c r="AE267" s="179"/>
      <c r="AF267" s="179"/>
      <c r="AG267" s="180">
        <f t="shared" si="24"/>
      </c>
      <c r="AH267" s="180"/>
      <c r="AI267" s="180"/>
      <c r="AJ267" s="180"/>
      <c r="AK267" s="187">
        <f t="shared" si="25"/>
      </c>
      <c r="AL267" s="187"/>
      <c r="AM267" s="187"/>
      <c r="AN267" s="187"/>
      <c r="AO267" s="185"/>
      <c r="AP267" s="185"/>
      <c r="AQ267" s="185"/>
      <c r="AR267" s="185"/>
      <c r="AS267" s="186">
        <f t="shared" si="26"/>
        <v>0</v>
      </c>
      <c r="AT267" s="186"/>
      <c r="AU267" s="186"/>
      <c r="AV267" s="186"/>
      <c r="AW267" s="186"/>
      <c r="AX267" s="3"/>
      <c r="AY267" s="101"/>
      <c r="AZ267" s="103"/>
      <c r="BA267" s="103" t="b">
        <f t="shared" si="27"/>
        <v>0</v>
      </c>
      <c r="BB267" s="103">
        <f t="shared" si="28"/>
        <v>0</v>
      </c>
      <c r="BC267" s="119">
        <f t="shared" si="29"/>
        <v>0</v>
      </c>
      <c r="BD267" s="103"/>
      <c r="BE267" s="103"/>
      <c r="BF267" s="103"/>
      <c r="BG267" s="103"/>
      <c r="BH267" s="105">
        <f>IF($BB267=1,MAX(BH$120:BH266)+1,0)</f>
        <v>0</v>
      </c>
      <c r="BI267" s="105">
        <f>IF($BB267=2,MAX(BI$120:BI266)+1,0)</f>
        <v>0</v>
      </c>
      <c r="BJ267" s="105">
        <f>IF($BB267=3,MAX(BJ$120:BJ266)+1,0)</f>
        <v>0</v>
      </c>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15"/>
    </row>
    <row r="268" spans="1:105" ht="12.75">
      <c r="A268" s="54"/>
      <c r="B268" s="2"/>
      <c r="C268" s="178">
        <v>149</v>
      </c>
      <c r="D268" s="178"/>
      <c r="E268" s="161"/>
      <c r="F268" s="161"/>
      <c r="G268" s="161"/>
      <c r="H268" s="161"/>
      <c r="I268" s="161"/>
      <c r="J268" s="161"/>
      <c r="K268" s="161"/>
      <c r="L268" s="161"/>
      <c r="M268" s="161"/>
      <c r="N268" s="161"/>
      <c r="O268" s="161"/>
      <c r="P268" s="161"/>
      <c r="Q268" s="161"/>
      <c r="R268" s="161"/>
      <c r="S268" s="161"/>
      <c r="T268" s="145"/>
      <c r="U268" s="145"/>
      <c r="V268" s="145"/>
      <c r="W268" s="145"/>
      <c r="X268" s="145"/>
      <c r="Y268" s="145"/>
      <c r="Z268" s="145"/>
      <c r="AA268" s="145"/>
      <c r="AB268" s="145"/>
      <c r="AC268" s="179"/>
      <c r="AD268" s="179"/>
      <c r="AE268" s="179"/>
      <c r="AF268" s="179"/>
      <c r="AG268" s="180">
        <f t="shared" si="24"/>
      </c>
      <c r="AH268" s="180"/>
      <c r="AI268" s="180"/>
      <c r="AJ268" s="180"/>
      <c r="AK268" s="187">
        <f t="shared" si="25"/>
      </c>
      <c r="AL268" s="187"/>
      <c r="AM268" s="187"/>
      <c r="AN268" s="187"/>
      <c r="AO268" s="185"/>
      <c r="AP268" s="185"/>
      <c r="AQ268" s="185"/>
      <c r="AR268" s="185"/>
      <c r="AS268" s="186">
        <f t="shared" si="26"/>
        <v>0</v>
      </c>
      <c r="AT268" s="186"/>
      <c r="AU268" s="186"/>
      <c r="AV268" s="186"/>
      <c r="AW268" s="186"/>
      <c r="AX268" s="3"/>
      <c r="AY268" s="101"/>
      <c r="AZ268" s="103"/>
      <c r="BA268" s="103" t="b">
        <f t="shared" si="27"/>
        <v>0</v>
      </c>
      <c r="BB268" s="103">
        <f t="shared" si="28"/>
        <v>0</v>
      </c>
      <c r="BC268" s="119">
        <f t="shared" si="29"/>
        <v>0</v>
      </c>
      <c r="BD268" s="103"/>
      <c r="BE268" s="103"/>
      <c r="BF268" s="103"/>
      <c r="BG268" s="103"/>
      <c r="BH268" s="105">
        <f>IF($BB268=1,MAX(BH$120:BH267)+1,0)</f>
        <v>0</v>
      </c>
      <c r="BI268" s="105">
        <f>IF($BB268=2,MAX(BI$120:BI267)+1,0)</f>
        <v>0</v>
      </c>
      <c r="BJ268" s="105">
        <f>IF($BB268=3,MAX(BJ$120:BJ267)+1,0)</f>
        <v>0</v>
      </c>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15"/>
    </row>
    <row r="269" spans="1:105" ht="12.75">
      <c r="A269" s="54"/>
      <c r="B269" s="2"/>
      <c r="C269" s="178">
        <v>150</v>
      </c>
      <c r="D269" s="178"/>
      <c r="E269" s="161"/>
      <c r="F269" s="161"/>
      <c r="G269" s="161"/>
      <c r="H269" s="161"/>
      <c r="I269" s="161"/>
      <c r="J269" s="161"/>
      <c r="K269" s="161"/>
      <c r="L269" s="161"/>
      <c r="M269" s="161"/>
      <c r="N269" s="161"/>
      <c r="O269" s="161"/>
      <c r="P269" s="161"/>
      <c r="Q269" s="161"/>
      <c r="R269" s="161"/>
      <c r="S269" s="161"/>
      <c r="T269" s="145"/>
      <c r="U269" s="145"/>
      <c r="V269" s="145"/>
      <c r="W269" s="145"/>
      <c r="X269" s="145"/>
      <c r="Y269" s="145"/>
      <c r="Z269" s="145"/>
      <c r="AA269" s="145"/>
      <c r="AB269" s="145"/>
      <c r="AC269" s="179"/>
      <c r="AD269" s="179"/>
      <c r="AE269" s="179"/>
      <c r="AF269" s="179"/>
      <c r="AG269" s="180">
        <f t="shared" si="24"/>
      </c>
      <c r="AH269" s="180"/>
      <c r="AI269" s="180"/>
      <c r="AJ269" s="180"/>
      <c r="AK269" s="187">
        <f t="shared" si="25"/>
      </c>
      <c r="AL269" s="187"/>
      <c r="AM269" s="187"/>
      <c r="AN269" s="187"/>
      <c r="AO269" s="185"/>
      <c r="AP269" s="185"/>
      <c r="AQ269" s="185"/>
      <c r="AR269" s="185"/>
      <c r="AS269" s="186">
        <f t="shared" si="26"/>
        <v>0</v>
      </c>
      <c r="AT269" s="186"/>
      <c r="AU269" s="186"/>
      <c r="AV269" s="186"/>
      <c r="AW269" s="186"/>
      <c r="AX269" s="3"/>
      <c r="AY269" s="101"/>
      <c r="AZ269" s="103"/>
      <c r="BA269" s="103" t="b">
        <f t="shared" si="27"/>
        <v>0</v>
      </c>
      <c r="BB269" s="103">
        <f t="shared" si="28"/>
        <v>0</v>
      </c>
      <c r="BC269" s="119">
        <f t="shared" si="29"/>
        <v>0</v>
      </c>
      <c r="BD269" s="103"/>
      <c r="BE269" s="103"/>
      <c r="BF269" s="103"/>
      <c r="BG269" s="103"/>
      <c r="BH269" s="105">
        <f>IF($BB269=1,MAX(BH$120:BH268)+1,0)</f>
        <v>0</v>
      </c>
      <c r="BI269" s="105">
        <f>IF($BB269=2,MAX(BI$120:BI268)+1,0)</f>
        <v>0</v>
      </c>
      <c r="BJ269" s="105">
        <f>IF($BB269=3,MAX(BJ$120:BJ268)+1,0)</f>
        <v>0</v>
      </c>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15"/>
    </row>
    <row r="270" spans="1:105" ht="12.75">
      <c r="A270" s="54"/>
      <c r="B270" s="2"/>
      <c r="C270" s="178">
        <v>151</v>
      </c>
      <c r="D270" s="178"/>
      <c r="E270" s="161"/>
      <c r="F270" s="161"/>
      <c r="G270" s="161"/>
      <c r="H270" s="161"/>
      <c r="I270" s="161"/>
      <c r="J270" s="161"/>
      <c r="K270" s="161"/>
      <c r="L270" s="161"/>
      <c r="M270" s="161"/>
      <c r="N270" s="161"/>
      <c r="O270" s="161"/>
      <c r="P270" s="161"/>
      <c r="Q270" s="161"/>
      <c r="R270" s="161"/>
      <c r="S270" s="161"/>
      <c r="T270" s="145"/>
      <c r="U270" s="145"/>
      <c r="V270" s="145"/>
      <c r="W270" s="145"/>
      <c r="X270" s="145"/>
      <c r="Y270" s="145"/>
      <c r="Z270" s="145"/>
      <c r="AA270" s="145"/>
      <c r="AB270" s="145"/>
      <c r="AC270" s="179"/>
      <c r="AD270" s="179"/>
      <c r="AE270" s="179"/>
      <c r="AF270" s="179"/>
      <c r="AG270" s="180">
        <f t="shared" si="24"/>
      </c>
      <c r="AH270" s="180"/>
      <c r="AI270" s="180"/>
      <c r="AJ270" s="180"/>
      <c r="AK270" s="187">
        <f t="shared" si="25"/>
      </c>
      <c r="AL270" s="187"/>
      <c r="AM270" s="187"/>
      <c r="AN270" s="187"/>
      <c r="AO270" s="185"/>
      <c r="AP270" s="185"/>
      <c r="AQ270" s="185"/>
      <c r="AR270" s="185"/>
      <c r="AS270" s="186">
        <f t="shared" si="26"/>
        <v>0</v>
      </c>
      <c r="AT270" s="186"/>
      <c r="AU270" s="186"/>
      <c r="AV270" s="186"/>
      <c r="AW270" s="186"/>
      <c r="AX270" s="3"/>
      <c r="AY270" s="101"/>
      <c r="AZ270" s="103"/>
      <c r="BA270" s="103" t="b">
        <f t="shared" si="27"/>
        <v>0</v>
      </c>
      <c r="BB270" s="103">
        <f t="shared" si="28"/>
        <v>0</v>
      </c>
      <c r="BC270" s="119">
        <f t="shared" si="29"/>
        <v>0</v>
      </c>
      <c r="BD270" s="103"/>
      <c r="BE270" s="103"/>
      <c r="BF270" s="103"/>
      <c r="BG270" s="103"/>
      <c r="BH270" s="105">
        <f>IF($BB270=1,MAX(BH$120:BH269)+1,0)</f>
        <v>0</v>
      </c>
      <c r="BI270" s="105">
        <f>IF($BB270=2,MAX(BI$120:BI269)+1,0)</f>
        <v>0</v>
      </c>
      <c r="BJ270" s="105">
        <f>IF($BB270=3,MAX(BJ$120:BJ269)+1,0)</f>
        <v>0</v>
      </c>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15"/>
    </row>
    <row r="271" spans="1:105" ht="12.75">
      <c r="A271" s="54"/>
      <c r="B271" s="2"/>
      <c r="C271" s="178">
        <v>152</v>
      </c>
      <c r="D271" s="178"/>
      <c r="E271" s="161"/>
      <c r="F271" s="161"/>
      <c r="G271" s="161"/>
      <c r="H271" s="161"/>
      <c r="I271" s="161"/>
      <c r="J271" s="161"/>
      <c r="K271" s="161"/>
      <c r="L271" s="161"/>
      <c r="M271" s="161"/>
      <c r="N271" s="161"/>
      <c r="O271" s="161"/>
      <c r="P271" s="161"/>
      <c r="Q271" s="161"/>
      <c r="R271" s="161"/>
      <c r="S271" s="161"/>
      <c r="T271" s="145"/>
      <c r="U271" s="145"/>
      <c r="V271" s="145"/>
      <c r="W271" s="145"/>
      <c r="X271" s="145"/>
      <c r="Y271" s="145"/>
      <c r="Z271" s="145"/>
      <c r="AA271" s="145"/>
      <c r="AB271" s="145"/>
      <c r="AC271" s="179"/>
      <c r="AD271" s="179"/>
      <c r="AE271" s="179"/>
      <c r="AF271" s="179"/>
      <c r="AG271" s="180">
        <f t="shared" si="24"/>
      </c>
      <c r="AH271" s="180"/>
      <c r="AI271" s="180"/>
      <c r="AJ271" s="180"/>
      <c r="AK271" s="187">
        <f t="shared" si="25"/>
      </c>
      <c r="AL271" s="187"/>
      <c r="AM271" s="187"/>
      <c r="AN271" s="187"/>
      <c r="AO271" s="185"/>
      <c r="AP271" s="185"/>
      <c r="AQ271" s="185"/>
      <c r="AR271" s="185"/>
      <c r="AS271" s="186">
        <f t="shared" si="26"/>
        <v>0</v>
      </c>
      <c r="AT271" s="186"/>
      <c r="AU271" s="186"/>
      <c r="AV271" s="186"/>
      <c r="AW271" s="186"/>
      <c r="AX271" s="3"/>
      <c r="AY271" s="101"/>
      <c r="AZ271" s="103"/>
      <c r="BA271" s="103" t="b">
        <f t="shared" si="27"/>
        <v>0</v>
      </c>
      <c r="BB271" s="103">
        <f t="shared" si="28"/>
        <v>0</v>
      </c>
      <c r="BC271" s="119">
        <f t="shared" si="29"/>
        <v>0</v>
      </c>
      <c r="BD271" s="103"/>
      <c r="BE271" s="103"/>
      <c r="BF271" s="103"/>
      <c r="BG271" s="103"/>
      <c r="BH271" s="105">
        <f>IF($BB271=1,MAX(BH$120:BH270)+1,0)</f>
        <v>0</v>
      </c>
      <c r="BI271" s="105">
        <f>IF($BB271=2,MAX(BI$120:BI270)+1,0)</f>
        <v>0</v>
      </c>
      <c r="BJ271" s="105">
        <f>IF($BB271=3,MAX(BJ$120:BJ270)+1,0)</f>
        <v>0</v>
      </c>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15"/>
    </row>
    <row r="272" spans="1:105" ht="12.75">
      <c r="A272" s="54"/>
      <c r="B272" s="2"/>
      <c r="C272" s="178">
        <v>153</v>
      </c>
      <c r="D272" s="178"/>
      <c r="E272" s="161"/>
      <c r="F272" s="161"/>
      <c r="G272" s="161"/>
      <c r="H272" s="161"/>
      <c r="I272" s="161"/>
      <c r="J272" s="161"/>
      <c r="K272" s="161"/>
      <c r="L272" s="161"/>
      <c r="M272" s="161"/>
      <c r="N272" s="161"/>
      <c r="O272" s="161"/>
      <c r="P272" s="161"/>
      <c r="Q272" s="161"/>
      <c r="R272" s="161"/>
      <c r="S272" s="161"/>
      <c r="T272" s="145"/>
      <c r="U272" s="145"/>
      <c r="V272" s="145"/>
      <c r="W272" s="145"/>
      <c r="X272" s="145"/>
      <c r="Y272" s="145"/>
      <c r="Z272" s="145"/>
      <c r="AA272" s="145"/>
      <c r="AB272" s="145"/>
      <c r="AC272" s="179"/>
      <c r="AD272" s="179"/>
      <c r="AE272" s="179"/>
      <c r="AF272" s="179"/>
      <c r="AG272" s="180">
        <f t="shared" si="24"/>
      </c>
      <c r="AH272" s="180"/>
      <c r="AI272" s="180"/>
      <c r="AJ272" s="180"/>
      <c r="AK272" s="187">
        <f t="shared" si="25"/>
      </c>
      <c r="AL272" s="187"/>
      <c r="AM272" s="187"/>
      <c r="AN272" s="187"/>
      <c r="AO272" s="185"/>
      <c r="AP272" s="185"/>
      <c r="AQ272" s="185"/>
      <c r="AR272" s="185"/>
      <c r="AS272" s="186">
        <f t="shared" si="26"/>
        <v>0</v>
      </c>
      <c r="AT272" s="186"/>
      <c r="AU272" s="186"/>
      <c r="AV272" s="186"/>
      <c r="AW272" s="186"/>
      <c r="AX272" s="3"/>
      <c r="AY272" s="101"/>
      <c r="AZ272" s="103"/>
      <c r="BA272" s="103" t="b">
        <f t="shared" si="27"/>
        <v>0</v>
      </c>
      <c r="BB272" s="103">
        <f t="shared" si="28"/>
        <v>0</v>
      </c>
      <c r="BC272" s="119">
        <f t="shared" si="29"/>
        <v>0</v>
      </c>
      <c r="BD272" s="103"/>
      <c r="BE272" s="103"/>
      <c r="BF272" s="103"/>
      <c r="BG272" s="103"/>
      <c r="BH272" s="105">
        <f>IF($BB272=1,MAX(BH$120:BH271)+1,0)</f>
        <v>0</v>
      </c>
      <c r="BI272" s="105">
        <f>IF($BB272=2,MAX(BI$120:BI271)+1,0)</f>
        <v>0</v>
      </c>
      <c r="BJ272" s="105">
        <f>IF($BB272=3,MAX(BJ$120:BJ271)+1,0)</f>
        <v>0</v>
      </c>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15"/>
    </row>
    <row r="273" spans="1:105" ht="12.75">
      <c r="A273" s="54"/>
      <c r="B273" s="2"/>
      <c r="C273" s="178">
        <v>154</v>
      </c>
      <c r="D273" s="178"/>
      <c r="E273" s="161"/>
      <c r="F273" s="161"/>
      <c r="G273" s="161"/>
      <c r="H273" s="161"/>
      <c r="I273" s="161"/>
      <c r="J273" s="161"/>
      <c r="K273" s="161"/>
      <c r="L273" s="161"/>
      <c r="M273" s="161"/>
      <c r="N273" s="161"/>
      <c r="O273" s="161"/>
      <c r="P273" s="161"/>
      <c r="Q273" s="161"/>
      <c r="R273" s="161"/>
      <c r="S273" s="161"/>
      <c r="T273" s="175"/>
      <c r="U273" s="176"/>
      <c r="V273" s="176"/>
      <c r="W273" s="176"/>
      <c r="X273" s="176"/>
      <c r="Y273" s="176"/>
      <c r="Z273" s="176"/>
      <c r="AA273" s="176"/>
      <c r="AB273" s="177"/>
      <c r="AC273" s="179"/>
      <c r="AD273" s="179"/>
      <c r="AE273" s="179"/>
      <c r="AF273" s="179"/>
      <c r="AG273" s="180">
        <f t="shared" si="24"/>
      </c>
      <c r="AH273" s="180"/>
      <c r="AI273" s="180"/>
      <c r="AJ273" s="180"/>
      <c r="AK273" s="187">
        <f t="shared" si="25"/>
      </c>
      <c r="AL273" s="187"/>
      <c r="AM273" s="187"/>
      <c r="AN273" s="187"/>
      <c r="AO273" s="185"/>
      <c r="AP273" s="185"/>
      <c r="AQ273" s="185"/>
      <c r="AR273" s="185"/>
      <c r="AS273" s="186">
        <f t="shared" si="26"/>
        <v>0</v>
      </c>
      <c r="AT273" s="186"/>
      <c r="AU273" s="186"/>
      <c r="AV273" s="186"/>
      <c r="AW273" s="186"/>
      <c r="AX273" s="3"/>
      <c r="AY273" s="101"/>
      <c r="AZ273" s="103"/>
      <c r="BA273" s="103" t="b">
        <f t="shared" si="27"/>
        <v>0</v>
      </c>
      <c r="BB273" s="103">
        <f t="shared" si="28"/>
        <v>0</v>
      </c>
      <c r="BC273" s="119">
        <f t="shared" si="29"/>
        <v>0</v>
      </c>
      <c r="BD273" s="103"/>
      <c r="BE273" s="103"/>
      <c r="BF273" s="103"/>
      <c r="BG273" s="103"/>
      <c r="BH273" s="105">
        <f>IF($BB273=1,MAX(BH$120:BH272)+1,0)</f>
        <v>0</v>
      </c>
      <c r="BI273" s="105">
        <f>IF($BB273=2,MAX(BI$120:BI272)+1,0)</f>
        <v>0</v>
      </c>
      <c r="BJ273" s="105">
        <f>IF($BB273=3,MAX(BJ$120:BJ272)+1,0)</f>
        <v>0</v>
      </c>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15"/>
    </row>
    <row r="274" spans="1:105" ht="12.75">
      <c r="A274" s="54"/>
      <c r="B274" s="2"/>
      <c r="C274" s="178">
        <v>155</v>
      </c>
      <c r="D274" s="178"/>
      <c r="E274" s="161"/>
      <c r="F274" s="161"/>
      <c r="G274" s="161"/>
      <c r="H274" s="161"/>
      <c r="I274" s="161"/>
      <c r="J274" s="161"/>
      <c r="K274" s="161"/>
      <c r="L274" s="161"/>
      <c r="M274" s="161"/>
      <c r="N274" s="161"/>
      <c r="O274" s="161"/>
      <c r="P274" s="161"/>
      <c r="Q274" s="161"/>
      <c r="R274" s="161"/>
      <c r="S274" s="161"/>
      <c r="T274" s="145"/>
      <c r="U274" s="145"/>
      <c r="V274" s="145"/>
      <c r="W274" s="145"/>
      <c r="X274" s="145"/>
      <c r="Y274" s="145"/>
      <c r="Z274" s="145"/>
      <c r="AA274" s="145"/>
      <c r="AB274" s="145"/>
      <c r="AC274" s="179"/>
      <c r="AD274" s="179"/>
      <c r="AE274" s="179"/>
      <c r="AF274" s="179"/>
      <c r="AG274" s="180">
        <f t="shared" si="24"/>
      </c>
      <c r="AH274" s="180"/>
      <c r="AI274" s="180"/>
      <c r="AJ274" s="180"/>
      <c r="AK274" s="187">
        <f t="shared" si="25"/>
      </c>
      <c r="AL274" s="187"/>
      <c r="AM274" s="187"/>
      <c r="AN274" s="187"/>
      <c r="AO274" s="185"/>
      <c r="AP274" s="185"/>
      <c r="AQ274" s="185"/>
      <c r="AR274" s="185"/>
      <c r="AS274" s="186">
        <f t="shared" si="26"/>
        <v>0</v>
      </c>
      <c r="AT274" s="186"/>
      <c r="AU274" s="186"/>
      <c r="AV274" s="186"/>
      <c r="AW274" s="186"/>
      <c r="AX274" s="3"/>
      <c r="AY274" s="101"/>
      <c r="AZ274" s="103"/>
      <c r="BA274" s="103" t="b">
        <f t="shared" si="27"/>
        <v>0</v>
      </c>
      <c r="BB274" s="103">
        <f t="shared" si="28"/>
        <v>0</v>
      </c>
      <c r="BC274" s="119">
        <f t="shared" si="29"/>
        <v>0</v>
      </c>
      <c r="BD274" s="103"/>
      <c r="BE274" s="103"/>
      <c r="BF274" s="103"/>
      <c r="BG274" s="103"/>
      <c r="BH274" s="105">
        <f>IF($BB274=1,MAX(BH$120:BH273)+1,0)</f>
        <v>0</v>
      </c>
      <c r="BI274" s="105">
        <f>IF($BB274=2,MAX(BI$120:BI273)+1,0)</f>
        <v>0</v>
      </c>
      <c r="BJ274" s="105">
        <f>IF($BB274=3,MAX(BJ$120:BJ273)+1,0)</f>
        <v>0</v>
      </c>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15"/>
    </row>
    <row r="275" spans="1:105" ht="12.75">
      <c r="A275" s="54"/>
      <c r="B275" s="2"/>
      <c r="C275" s="178">
        <v>156</v>
      </c>
      <c r="D275" s="178"/>
      <c r="E275" s="161"/>
      <c r="F275" s="161"/>
      <c r="G275" s="161"/>
      <c r="H275" s="161"/>
      <c r="I275" s="161"/>
      <c r="J275" s="161"/>
      <c r="K275" s="161"/>
      <c r="L275" s="161"/>
      <c r="M275" s="161"/>
      <c r="N275" s="161"/>
      <c r="O275" s="161"/>
      <c r="P275" s="161"/>
      <c r="Q275" s="161"/>
      <c r="R275" s="161"/>
      <c r="S275" s="161"/>
      <c r="T275" s="145"/>
      <c r="U275" s="145"/>
      <c r="V275" s="145"/>
      <c r="W275" s="145"/>
      <c r="X275" s="145"/>
      <c r="Y275" s="145"/>
      <c r="Z275" s="145"/>
      <c r="AA275" s="145"/>
      <c r="AB275" s="145"/>
      <c r="AC275" s="179"/>
      <c r="AD275" s="179"/>
      <c r="AE275" s="179"/>
      <c r="AF275" s="179"/>
      <c r="AG275" s="180">
        <f t="shared" si="24"/>
      </c>
      <c r="AH275" s="180"/>
      <c r="AI275" s="180"/>
      <c r="AJ275" s="180"/>
      <c r="AK275" s="187">
        <f t="shared" si="25"/>
      </c>
      <c r="AL275" s="187"/>
      <c r="AM275" s="187"/>
      <c r="AN275" s="187"/>
      <c r="AO275" s="185"/>
      <c r="AP275" s="185"/>
      <c r="AQ275" s="185"/>
      <c r="AR275" s="185"/>
      <c r="AS275" s="186">
        <f t="shared" si="26"/>
        <v>0</v>
      </c>
      <c r="AT275" s="186"/>
      <c r="AU275" s="186"/>
      <c r="AV275" s="186"/>
      <c r="AW275" s="186"/>
      <c r="AX275" s="3"/>
      <c r="AY275" s="101"/>
      <c r="AZ275" s="103"/>
      <c r="BA275" s="103" t="b">
        <f t="shared" si="27"/>
        <v>0</v>
      </c>
      <c r="BB275" s="103">
        <f t="shared" si="28"/>
        <v>0</v>
      </c>
      <c r="BC275" s="119">
        <f t="shared" si="29"/>
        <v>0</v>
      </c>
      <c r="BD275" s="103"/>
      <c r="BE275" s="103"/>
      <c r="BF275" s="103"/>
      <c r="BG275" s="103"/>
      <c r="BH275" s="105">
        <f>IF($BB275=1,MAX(BH$120:BH274)+1,0)</f>
        <v>0</v>
      </c>
      <c r="BI275" s="105">
        <f>IF($BB275=2,MAX(BI$120:BI274)+1,0)</f>
        <v>0</v>
      </c>
      <c r="BJ275" s="105">
        <f>IF($BB275=3,MAX(BJ$120:BJ274)+1,0)</f>
        <v>0</v>
      </c>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3"/>
      <c r="DA275" s="115"/>
    </row>
    <row r="276" spans="1:105" ht="12.75">
      <c r="A276" s="54"/>
      <c r="B276" s="2"/>
      <c r="C276" s="178">
        <v>157</v>
      </c>
      <c r="D276" s="178"/>
      <c r="E276" s="161"/>
      <c r="F276" s="161"/>
      <c r="G276" s="161"/>
      <c r="H276" s="161"/>
      <c r="I276" s="161"/>
      <c r="J276" s="161"/>
      <c r="K276" s="161"/>
      <c r="L276" s="161"/>
      <c r="M276" s="161"/>
      <c r="N276" s="161"/>
      <c r="O276" s="161"/>
      <c r="P276" s="161"/>
      <c r="Q276" s="161"/>
      <c r="R276" s="161"/>
      <c r="S276" s="161"/>
      <c r="T276" s="145"/>
      <c r="U276" s="145"/>
      <c r="V276" s="145"/>
      <c r="W276" s="145"/>
      <c r="X276" s="145"/>
      <c r="Y276" s="145"/>
      <c r="Z276" s="145"/>
      <c r="AA276" s="145"/>
      <c r="AB276" s="145"/>
      <c r="AC276" s="179"/>
      <c r="AD276" s="179"/>
      <c r="AE276" s="179"/>
      <c r="AF276" s="179"/>
      <c r="AG276" s="180">
        <f t="shared" si="24"/>
      </c>
      <c r="AH276" s="180"/>
      <c r="AI276" s="180"/>
      <c r="AJ276" s="180"/>
      <c r="AK276" s="187">
        <f t="shared" si="25"/>
      </c>
      <c r="AL276" s="187"/>
      <c r="AM276" s="187"/>
      <c r="AN276" s="187"/>
      <c r="AO276" s="185"/>
      <c r="AP276" s="185"/>
      <c r="AQ276" s="185"/>
      <c r="AR276" s="185"/>
      <c r="AS276" s="186">
        <f t="shared" si="26"/>
        <v>0</v>
      </c>
      <c r="AT276" s="186"/>
      <c r="AU276" s="186"/>
      <c r="AV276" s="186"/>
      <c r="AW276" s="186"/>
      <c r="AX276" s="3"/>
      <c r="AY276" s="101"/>
      <c r="AZ276" s="103"/>
      <c r="BA276" s="103" t="b">
        <f t="shared" si="27"/>
        <v>0</v>
      </c>
      <c r="BB276" s="103">
        <f t="shared" si="28"/>
        <v>0</v>
      </c>
      <c r="BC276" s="119">
        <f t="shared" si="29"/>
        <v>0</v>
      </c>
      <c r="BD276" s="103"/>
      <c r="BE276" s="103"/>
      <c r="BF276" s="103"/>
      <c r="BG276" s="103"/>
      <c r="BH276" s="105">
        <f>IF($BB276=1,MAX(BH$120:BH275)+1,0)</f>
        <v>0</v>
      </c>
      <c r="BI276" s="105">
        <f>IF($BB276=2,MAX(BI$120:BI275)+1,0)</f>
        <v>0</v>
      </c>
      <c r="BJ276" s="105">
        <f>IF($BB276=3,MAX(BJ$120:BJ275)+1,0)</f>
        <v>0</v>
      </c>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15"/>
    </row>
    <row r="277" spans="1:105" ht="12.75">
      <c r="A277" s="54"/>
      <c r="B277" s="2"/>
      <c r="C277" s="178">
        <v>158</v>
      </c>
      <c r="D277" s="178"/>
      <c r="E277" s="161"/>
      <c r="F277" s="161"/>
      <c r="G277" s="161"/>
      <c r="H277" s="161"/>
      <c r="I277" s="161"/>
      <c r="J277" s="161"/>
      <c r="K277" s="161"/>
      <c r="L277" s="161"/>
      <c r="M277" s="161"/>
      <c r="N277" s="161"/>
      <c r="O277" s="161"/>
      <c r="P277" s="161"/>
      <c r="Q277" s="161"/>
      <c r="R277" s="161"/>
      <c r="S277" s="161"/>
      <c r="T277" s="145"/>
      <c r="U277" s="145"/>
      <c r="V277" s="145"/>
      <c r="W277" s="145"/>
      <c r="X277" s="145"/>
      <c r="Y277" s="145"/>
      <c r="Z277" s="145"/>
      <c r="AA277" s="145"/>
      <c r="AB277" s="145"/>
      <c r="AC277" s="179"/>
      <c r="AD277" s="179"/>
      <c r="AE277" s="179"/>
      <c r="AF277" s="179"/>
      <c r="AG277" s="180">
        <f t="shared" si="24"/>
      </c>
      <c r="AH277" s="180"/>
      <c r="AI277" s="180"/>
      <c r="AJ277" s="180"/>
      <c r="AK277" s="187">
        <f t="shared" si="25"/>
      </c>
      <c r="AL277" s="187"/>
      <c r="AM277" s="187"/>
      <c r="AN277" s="187"/>
      <c r="AO277" s="185"/>
      <c r="AP277" s="185"/>
      <c r="AQ277" s="185"/>
      <c r="AR277" s="185"/>
      <c r="AS277" s="186">
        <f t="shared" si="26"/>
        <v>0</v>
      </c>
      <c r="AT277" s="186"/>
      <c r="AU277" s="186"/>
      <c r="AV277" s="186"/>
      <c r="AW277" s="186"/>
      <c r="AX277" s="3"/>
      <c r="AY277" s="101"/>
      <c r="AZ277" s="103"/>
      <c r="BA277" s="103" t="b">
        <f t="shared" si="27"/>
        <v>0</v>
      </c>
      <c r="BB277" s="103">
        <f t="shared" si="28"/>
        <v>0</v>
      </c>
      <c r="BC277" s="119">
        <f t="shared" si="29"/>
        <v>0</v>
      </c>
      <c r="BD277" s="103"/>
      <c r="BE277" s="103"/>
      <c r="BF277" s="103"/>
      <c r="BG277" s="103"/>
      <c r="BH277" s="105">
        <f>IF($BB277=1,MAX(BH$120:BH276)+1,0)</f>
        <v>0</v>
      </c>
      <c r="BI277" s="105">
        <f>IF($BB277=2,MAX(BI$120:BI276)+1,0)</f>
        <v>0</v>
      </c>
      <c r="BJ277" s="105">
        <f>IF($BB277=3,MAX(BJ$120:BJ276)+1,0)</f>
        <v>0</v>
      </c>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15"/>
    </row>
    <row r="278" spans="1:105" ht="12.75">
      <c r="A278" s="54"/>
      <c r="B278" s="2"/>
      <c r="C278" s="178">
        <v>159</v>
      </c>
      <c r="D278" s="178"/>
      <c r="E278" s="161"/>
      <c r="F278" s="161"/>
      <c r="G278" s="161"/>
      <c r="H278" s="161"/>
      <c r="I278" s="161"/>
      <c r="J278" s="161"/>
      <c r="K278" s="161"/>
      <c r="L278" s="161"/>
      <c r="M278" s="161"/>
      <c r="N278" s="161"/>
      <c r="O278" s="161"/>
      <c r="P278" s="161"/>
      <c r="Q278" s="161"/>
      <c r="R278" s="161"/>
      <c r="S278" s="161"/>
      <c r="T278" s="145"/>
      <c r="U278" s="145"/>
      <c r="V278" s="145"/>
      <c r="W278" s="145"/>
      <c r="X278" s="145"/>
      <c r="Y278" s="145"/>
      <c r="Z278" s="145"/>
      <c r="AA278" s="145"/>
      <c r="AB278" s="145"/>
      <c r="AC278" s="179"/>
      <c r="AD278" s="179"/>
      <c r="AE278" s="179"/>
      <c r="AF278" s="179"/>
      <c r="AG278" s="180">
        <f t="shared" si="24"/>
      </c>
      <c r="AH278" s="180"/>
      <c r="AI278" s="180"/>
      <c r="AJ278" s="180"/>
      <c r="AK278" s="187">
        <f t="shared" si="25"/>
      </c>
      <c r="AL278" s="187"/>
      <c r="AM278" s="187"/>
      <c r="AN278" s="187"/>
      <c r="AO278" s="185"/>
      <c r="AP278" s="185"/>
      <c r="AQ278" s="185"/>
      <c r="AR278" s="185"/>
      <c r="AS278" s="186">
        <f t="shared" si="26"/>
        <v>0</v>
      </c>
      <c r="AT278" s="186"/>
      <c r="AU278" s="186"/>
      <c r="AV278" s="186"/>
      <c r="AW278" s="186"/>
      <c r="AX278" s="3"/>
      <c r="AY278" s="101"/>
      <c r="AZ278" s="103"/>
      <c r="BA278" s="103" t="b">
        <f t="shared" si="27"/>
        <v>0</v>
      </c>
      <c r="BB278" s="103">
        <f t="shared" si="28"/>
        <v>0</v>
      </c>
      <c r="BC278" s="119">
        <f t="shared" si="29"/>
        <v>0</v>
      </c>
      <c r="BD278" s="103"/>
      <c r="BE278" s="103"/>
      <c r="BF278" s="103"/>
      <c r="BG278" s="103"/>
      <c r="BH278" s="105">
        <f>IF($BB278=1,MAX(BH$120:BH277)+1,0)</f>
        <v>0</v>
      </c>
      <c r="BI278" s="105">
        <f>IF($BB278=2,MAX(BI$120:BI277)+1,0)</f>
        <v>0</v>
      </c>
      <c r="BJ278" s="105">
        <f>IF($BB278=3,MAX(BJ$120:BJ277)+1,0)</f>
        <v>0</v>
      </c>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15"/>
    </row>
    <row r="279" spans="1:105" ht="12.75">
      <c r="A279" s="54"/>
      <c r="B279" s="2"/>
      <c r="C279" s="178">
        <v>160</v>
      </c>
      <c r="D279" s="178"/>
      <c r="E279" s="161"/>
      <c r="F279" s="161"/>
      <c r="G279" s="161"/>
      <c r="H279" s="161"/>
      <c r="I279" s="161"/>
      <c r="J279" s="161"/>
      <c r="K279" s="161"/>
      <c r="L279" s="161"/>
      <c r="M279" s="161"/>
      <c r="N279" s="161"/>
      <c r="O279" s="161"/>
      <c r="P279" s="161"/>
      <c r="Q279" s="161"/>
      <c r="R279" s="161"/>
      <c r="S279" s="161"/>
      <c r="T279" s="145"/>
      <c r="U279" s="145"/>
      <c r="V279" s="145"/>
      <c r="W279" s="145"/>
      <c r="X279" s="145"/>
      <c r="Y279" s="145"/>
      <c r="Z279" s="145"/>
      <c r="AA279" s="145"/>
      <c r="AB279" s="145"/>
      <c r="AC279" s="179"/>
      <c r="AD279" s="179"/>
      <c r="AE279" s="179"/>
      <c r="AF279" s="179"/>
      <c r="AG279" s="180">
        <f>IF(AC279="","",AC279*IsverenHissesi)</f>
      </c>
      <c r="AH279" s="180"/>
      <c r="AI279" s="180"/>
      <c r="AJ279" s="180"/>
      <c r="AK279" s="187">
        <f t="shared" si="25"/>
      </c>
      <c r="AL279" s="187"/>
      <c r="AM279" s="187"/>
      <c r="AN279" s="187"/>
      <c r="AO279" s="185"/>
      <c r="AP279" s="185"/>
      <c r="AQ279" s="185"/>
      <c r="AR279" s="185"/>
      <c r="AS279" s="186">
        <f t="shared" si="26"/>
        <v>0</v>
      </c>
      <c r="AT279" s="186"/>
      <c r="AU279" s="186"/>
      <c r="AV279" s="186"/>
      <c r="AW279" s="186"/>
      <c r="AX279" s="3"/>
      <c r="AY279" s="101"/>
      <c r="AZ279" s="103"/>
      <c r="BA279" s="103" t="b">
        <f t="shared" si="27"/>
        <v>0</v>
      </c>
      <c r="BB279" s="103">
        <f t="shared" si="28"/>
        <v>0</v>
      </c>
      <c r="BC279" s="119">
        <f t="shared" si="29"/>
        <v>0</v>
      </c>
      <c r="BD279" s="103"/>
      <c r="BE279" s="103"/>
      <c r="BF279" s="103"/>
      <c r="BG279" s="103"/>
      <c r="BH279" s="105">
        <f>IF($BB279=1,MAX(BH$120:BH278)+1,0)</f>
        <v>0</v>
      </c>
      <c r="BI279" s="105">
        <f>IF($BB279=2,MAX(BI$120:BI278)+1,0)</f>
        <v>0</v>
      </c>
      <c r="BJ279" s="105">
        <f>IF($BB279=3,MAX(BJ$120:BJ278)+1,0)</f>
        <v>0</v>
      </c>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15"/>
    </row>
    <row r="280" spans="1:105" ht="12.75">
      <c r="A280" s="54"/>
      <c r="B280" s="2"/>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3"/>
      <c r="AY280" s="101"/>
      <c r="AZ280" s="103"/>
      <c r="BA280" s="103"/>
      <c r="BB280" s="103"/>
      <c r="BC280" s="103"/>
      <c r="BD280" s="103"/>
      <c r="BE280" s="103"/>
      <c r="BF280" s="103"/>
      <c r="BG280" s="103"/>
      <c r="BH280" s="103"/>
      <c r="BI280" s="103"/>
      <c r="BJ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15"/>
    </row>
    <row r="281" spans="1:105" ht="12.75">
      <c r="A281" s="54"/>
      <c r="B281" s="45"/>
      <c r="C281" s="43"/>
      <c r="D281" s="4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46"/>
      <c r="AY281" s="101"/>
      <c r="AZ281" s="103"/>
      <c r="BA281" s="103"/>
      <c r="BB281" s="103"/>
      <c r="BC281" s="103"/>
      <c r="BD281" s="103"/>
      <c r="BE281" s="103"/>
      <c r="BF281" s="103"/>
      <c r="BG281" s="103"/>
      <c r="BH281" s="103"/>
      <c r="BI281" s="103"/>
      <c r="BJ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15"/>
    </row>
    <row r="282" spans="1:105" ht="12.75">
      <c r="A282" s="54"/>
      <c r="B282" s="45"/>
      <c r="C282" s="33"/>
      <c r="D282" s="43" t="s">
        <v>182</v>
      </c>
      <c r="E282" s="33" t="s">
        <v>133</v>
      </c>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46"/>
      <c r="AY282" s="101"/>
      <c r="AZ282" s="103"/>
      <c r="BA282" s="103"/>
      <c r="BB282" s="103"/>
      <c r="BC282" s="103"/>
      <c r="BD282" s="103"/>
      <c r="BE282" s="103"/>
      <c r="BF282" s="103"/>
      <c r="BG282" s="103"/>
      <c r="BH282" s="103"/>
      <c r="BI282" s="103"/>
      <c r="BJ282" s="103"/>
      <c r="BY282" s="103"/>
      <c r="BZ282" s="10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c r="CX282" s="103"/>
      <c r="CY282" s="103"/>
      <c r="CZ282" s="103"/>
      <c r="DA282" s="115"/>
    </row>
    <row r="283" spans="1:105" ht="12.75">
      <c r="A283" s="54"/>
      <c r="B283" s="45"/>
      <c r="C283" s="33"/>
      <c r="D283" s="33"/>
      <c r="E283" s="33" t="s">
        <v>207</v>
      </c>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46"/>
      <c r="AY283" s="101"/>
      <c r="AZ283" s="103"/>
      <c r="BA283" s="103"/>
      <c r="BB283" s="103"/>
      <c r="BC283" s="103"/>
      <c r="BD283" s="103"/>
      <c r="BE283" s="103"/>
      <c r="BF283" s="103"/>
      <c r="BG283" s="103"/>
      <c r="BH283" s="103"/>
      <c r="BI283" s="103"/>
      <c r="BJ283" s="103"/>
      <c r="BY283" s="103"/>
      <c r="BZ283" s="103"/>
      <c r="CA283" s="103"/>
      <c r="CB283" s="103"/>
      <c r="CC283" s="103"/>
      <c r="CD283" s="103"/>
      <c r="CE283" s="103"/>
      <c r="CF283" s="103"/>
      <c r="CG283" s="103"/>
      <c r="CH283" s="103"/>
      <c r="CI283" s="103"/>
      <c r="CJ283" s="103"/>
      <c r="CK283" s="103"/>
      <c r="CL283" s="103"/>
      <c r="CM283" s="103"/>
      <c r="CN283" s="103"/>
      <c r="CO283" s="103"/>
      <c r="CP283" s="103"/>
      <c r="CQ283" s="103"/>
      <c r="CR283" s="103"/>
      <c r="CS283" s="103"/>
      <c r="CT283" s="103"/>
      <c r="CU283" s="103"/>
      <c r="CV283" s="103"/>
      <c r="CW283" s="103"/>
      <c r="CX283" s="103"/>
      <c r="CY283" s="103"/>
      <c r="CZ283" s="103"/>
      <c r="DA283" s="115"/>
    </row>
    <row r="284" spans="1:105" ht="12.75">
      <c r="A284" s="54"/>
      <c r="B284" s="45"/>
      <c r="C284" s="33"/>
      <c r="D284" s="33"/>
      <c r="E284" s="33" t="s">
        <v>200</v>
      </c>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46"/>
      <c r="AY284" s="101"/>
      <c r="AZ284" s="103"/>
      <c r="BA284" s="103"/>
      <c r="BB284" s="103"/>
      <c r="BC284" s="103"/>
      <c r="BD284" s="103"/>
      <c r="BE284" s="103"/>
      <c r="BF284" s="103"/>
      <c r="BG284" s="103"/>
      <c r="BH284" s="103"/>
      <c r="BI284" s="103"/>
      <c r="BJ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15"/>
    </row>
    <row r="285" spans="1:105" ht="12.75">
      <c r="A285" s="54"/>
      <c r="B285" s="45"/>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46"/>
      <c r="AY285" s="101"/>
      <c r="AZ285" s="103"/>
      <c r="BA285" s="103"/>
      <c r="BB285" s="103"/>
      <c r="BC285" s="103"/>
      <c r="BD285" s="103"/>
      <c r="BE285" s="103"/>
      <c r="BF285" s="103"/>
      <c r="BG285" s="103"/>
      <c r="BH285" s="103"/>
      <c r="BI285" s="103"/>
      <c r="BJ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15"/>
    </row>
    <row r="286" spans="1:105" ht="12.75">
      <c r="A286" s="54"/>
      <c r="B286" s="45"/>
      <c r="C286" s="33"/>
      <c r="D286" s="33"/>
      <c r="E286" s="137" t="s">
        <v>279</v>
      </c>
      <c r="F286" s="137"/>
      <c r="G286" s="137"/>
      <c r="H286" s="137"/>
      <c r="I286" s="137"/>
      <c r="J286" s="137"/>
      <c r="K286" s="137"/>
      <c r="L286" s="137"/>
      <c r="M286" s="137"/>
      <c r="N286" s="137"/>
      <c r="O286" s="138">
        <v>0.18</v>
      </c>
      <c r="P286" s="139"/>
      <c r="Q286" s="140"/>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46"/>
      <c r="AY286" s="101"/>
      <c r="AZ286" s="103"/>
      <c r="BA286" s="103"/>
      <c r="BB286" s="103"/>
      <c r="BC286" s="103"/>
      <c r="BD286" s="103"/>
      <c r="BE286" s="103"/>
      <c r="BF286" s="103"/>
      <c r="BG286" s="103"/>
      <c r="BH286" s="103"/>
      <c r="BI286" s="103"/>
      <c r="BJ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15"/>
    </row>
    <row r="287" spans="1:105" ht="12.75">
      <c r="A287" s="54"/>
      <c r="B287" s="45"/>
      <c r="C287" s="33"/>
      <c r="D287" s="33"/>
      <c r="E287" s="36"/>
      <c r="F287" s="36"/>
      <c r="G287" s="36"/>
      <c r="H287" s="36"/>
      <c r="I287" s="36"/>
      <c r="J287" s="36"/>
      <c r="K287" s="36"/>
      <c r="L287" s="36"/>
      <c r="M287" s="36"/>
      <c r="N287" s="36"/>
      <c r="O287" s="36"/>
      <c r="P287" s="36"/>
      <c r="Q287" s="36"/>
      <c r="R287" s="36"/>
      <c r="S287" s="36"/>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46"/>
      <c r="AY287" s="101"/>
      <c r="AZ287" s="103"/>
      <c r="BA287" s="103"/>
      <c r="BB287" s="103"/>
      <c r="BC287" s="103"/>
      <c r="BD287" s="103"/>
      <c r="BE287" s="103"/>
      <c r="BF287" s="103"/>
      <c r="BG287" s="103"/>
      <c r="BH287" s="103"/>
      <c r="BI287" s="103"/>
      <c r="BJ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15"/>
    </row>
    <row r="288" spans="1:105" ht="12.75">
      <c r="A288" s="54"/>
      <c r="B288" s="45"/>
      <c r="C288" s="33"/>
      <c r="D288" s="33"/>
      <c r="E288" s="57" t="s">
        <v>81</v>
      </c>
      <c r="F288" s="58"/>
      <c r="G288" s="58"/>
      <c r="H288" s="58"/>
      <c r="I288" s="58"/>
      <c r="J288" s="58"/>
      <c r="K288" s="58"/>
      <c r="L288" s="58"/>
      <c r="M288" s="58"/>
      <c r="N288" s="58"/>
      <c r="O288" s="58"/>
      <c r="P288" s="58"/>
      <c r="Q288" s="58"/>
      <c r="R288" s="58"/>
      <c r="S288" s="58"/>
      <c r="T288" s="58"/>
      <c r="U288" s="58"/>
      <c r="V288" s="58"/>
      <c r="W288" s="58"/>
      <c r="X288" s="59"/>
      <c r="Y288" s="181" t="str">
        <f>ParaBirimi</f>
        <v>TL</v>
      </c>
      <c r="Z288" s="181"/>
      <c r="AA288" s="181"/>
      <c r="AB288" s="181"/>
      <c r="AC288" s="181"/>
      <c r="AD288" s="181"/>
      <c r="AE288" s="181"/>
      <c r="AF288" s="181" t="s">
        <v>84</v>
      </c>
      <c r="AG288" s="181"/>
      <c r="AH288" s="181"/>
      <c r="AI288" s="181"/>
      <c r="AJ288" s="181"/>
      <c r="AK288" s="181"/>
      <c r="AL288" s="181"/>
      <c r="AM288" s="33"/>
      <c r="AN288" s="33"/>
      <c r="AO288" s="33"/>
      <c r="AP288" s="33"/>
      <c r="AQ288" s="33"/>
      <c r="AR288" s="33"/>
      <c r="AS288" s="33"/>
      <c r="AT288" s="33"/>
      <c r="AU288" s="33"/>
      <c r="AV288" s="33"/>
      <c r="AW288" s="33"/>
      <c r="AX288" s="46"/>
      <c r="AY288" s="101"/>
      <c r="AZ288" s="103"/>
      <c r="BA288" s="103"/>
      <c r="BB288" s="103"/>
      <c r="BC288" s="103"/>
      <c r="BD288" s="103"/>
      <c r="BE288" s="103"/>
      <c r="BF288" s="103"/>
      <c r="BG288" s="103"/>
      <c r="BH288" s="103"/>
      <c r="BI288" s="103"/>
      <c r="BJ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15"/>
    </row>
    <row r="289" spans="1:105" ht="12.75">
      <c r="A289" s="54"/>
      <c r="B289" s="45"/>
      <c r="C289" s="33"/>
      <c r="D289" s="33"/>
      <c r="E289" s="60" t="s">
        <v>0</v>
      </c>
      <c r="F289" s="135" t="s">
        <v>134</v>
      </c>
      <c r="G289" s="135"/>
      <c r="H289" s="135"/>
      <c r="I289" s="135"/>
      <c r="J289" s="135"/>
      <c r="K289" s="135"/>
      <c r="L289" s="135"/>
      <c r="M289" s="135"/>
      <c r="N289" s="135"/>
      <c r="O289" s="135"/>
      <c r="P289" s="135"/>
      <c r="Q289" s="135"/>
      <c r="R289" s="135"/>
      <c r="S289" s="135"/>
      <c r="T289" s="135"/>
      <c r="U289" s="135"/>
      <c r="V289" s="135"/>
      <c r="W289" s="135"/>
      <c r="X289" s="136"/>
      <c r="Y289" s="172"/>
      <c r="Z289" s="173"/>
      <c r="AA289" s="173"/>
      <c r="AB289" s="173"/>
      <c r="AC289" s="173"/>
      <c r="AD289" s="173"/>
      <c r="AE289" s="174"/>
      <c r="AF289" s="128">
        <f aca="true" t="shared" si="30" ref="AF289:AF295">IF(OR($Y$303="",$Y$303=0),"",IF(Y289/$Y$303=0,"",Y289/$Y$303))</f>
      </c>
      <c r="AG289" s="128"/>
      <c r="AH289" s="128"/>
      <c r="AI289" s="128"/>
      <c r="AJ289" s="128"/>
      <c r="AK289" s="128"/>
      <c r="AL289" s="128"/>
      <c r="AM289" s="33"/>
      <c r="AN289" s="33"/>
      <c r="AO289" s="33"/>
      <c r="AP289" s="33"/>
      <c r="AQ289" s="33"/>
      <c r="AR289" s="33"/>
      <c r="AS289" s="33"/>
      <c r="AT289" s="33"/>
      <c r="AU289" s="33"/>
      <c r="AV289" s="33"/>
      <c r="AW289" s="33"/>
      <c r="AX289" s="46"/>
      <c r="AY289" s="101"/>
      <c r="AZ289" s="103"/>
      <c r="BA289" s="103"/>
      <c r="BB289" s="103"/>
      <c r="BC289" s="103"/>
      <c r="BD289" s="103"/>
      <c r="BE289" s="103"/>
      <c r="BF289" s="103"/>
      <c r="BG289" s="103"/>
      <c r="BH289" s="103"/>
      <c r="BI289" s="103"/>
      <c r="BJ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15"/>
    </row>
    <row r="290" spans="1:105" ht="12.75">
      <c r="A290" s="54"/>
      <c r="B290" s="45"/>
      <c r="C290" s="33"/>
      <c r="D290" s="33"/>
      <c r="E290" s="60" t="s">
        <v>1</v>
      </c>
      <c r="F290" s="135" t="s">
        <v>135</v>
      </c>
      <c r="G290" s="135"/>
      <c r="H290" s="135"/>
      <c r="I290" s="135"/>
      <c r="J290" s="135"/>
      <c r="K290" s="135"/>
      <c r="L290" s="135"/>
      <c r="M290" s="135"/>
      <c r="N290" s="135"/>
      <c r="O290" s="135"/>
      <c r="P290" s="135"/>
      <c r="Q290" s="135"/>
      <c r="R290" s="135"/>
      <c r="S290" s="135"/>
      <c r="T290" s="135"/>
      <c r="U290" s="135"/>
      <c r="V290" s="135"/>
      <c r="W290" s="135"/>
      <c r="X290" s="136"/>
      <c r="Y290" s="182"/>
      <c r="Z290" s="183"/>
      <c r="AA290" s="183"/>
      <c r="AB290" s="183"/>
      <c r="AC290" s="183"/>
      <c r="AD290" s="183"/>
      <c r="AE290" s="184"/>
      <c r="AF290" s="128">
        <f t="shared" si="30"/>
      </c>
      <c r="AG290" s="128"/>
      <c r="AH290" s="128"/>
      <c r="AI290" s="128"/>
      <c r="AJ290" s="128"/>
      <c r="AK290" s="128"/>
      <c r="AL290" s="128"/>
      <c r="AM290" s="33"/>
      <c r="AN290" s="33"/>
      <c r="AO290" s="33"/>
      <c r="AP290" s="33"/>
      <c r="AQ290" s="33"/>
      <c r="AR290" s="33"/>
      <c r="AS290" s="33"/>
      <c r="AT290" s="33"/>
      <c r="AU290" s="33"/>
      <c r="AV290" s="33"/>
      <c r="AW290" s="33"/>
      <c r="AX290" s="46"/>
      <c r="AY290" s="101"/>
      <c r="AZ290" s="103"/>
      <c r="BA290" s="103"/>
      <c r="BB290" s="103"/>
      <c r="BC290" s="103"/>
      <c r="BD290" s="103"/>
      <c r="BE290" s="103"/>
      <c r="BF290" s="103"/>
      <c r="BG290" s="103"/>
      <c r="BH290" s="103"/>
      <c r="BI290" s="103"/>
      <c r="BJ290" s="103"/>
      <c r="BY290" s="103"/>
      <c r="BZ290" s="103"/>
      <c r="CA290" s="103"/>
      <c r="CB290" s="103"/>
      <c r="CC290" s="103"/>
      <c r="CD290" s="103"/>
      <c r="CE290" s="103"/>
      <c r="CF290" s="103"/>
      <c r="CG290" s="103"/>
      <c r="CH290" s="103"/>
      <c r="CI290" s="103"/>
      <c r="CJ290" s="103"/>
      <c r="CK290" s="103"/>
      <c r="CL290" s="103"/>
      <c r="CM290" s="103"/>
      <c r="CN290" s="103"/>
      <c r="CO290" s="103"/>
      <c r="CP290" s="103"/>
      <c r="CQ290" s="103"/>
      <c r="CR290" s="103"/>
      <c r="CS290" s="103"/>
      <c r="CT290" s="103"/>
      <c r="CU290" s="103"/>
      <c r="CV290" s="103"/>
      <c r="CW290" s="103"/>
      <c r="CX290" s="103"/>
      <c r="CY290" s="103"/>
      <c r="CZ290" s="103"/>
      <c r="DA290" s="115"/>
    </row>
    <row r="291" spans="1:105" ht="12.75">
      <c r="A291" s="54"/>
      <c r="B291" s="45"/>
      <c r="C291" s="33"/>
      <c r="D291" s="33"/>
      <c r="E291" s="62" t="s">
        <v>29</v>
      </c>
      <c r="F291" s="135" t="s">
        <v>136</v>
      </c>
      <c r="G291" s="135"/>
      <c r="H291" s="135"/>
      <c r="I291" s="135"/>
      <c r="J291" s="135"/>
      <c r="K291" s="135"/>
      <c r="L291" s="135"/>
      <c r="M291" s="135"/>
      <c r="N291" s="135"/>
      <c r="O291" s="135"/>
      <c r="P291" s="135"/>
      <c r="Q291" s="135"/>
      <c r="R291" s="135"/>
      <c r="S291" s="135"/>
      <c r="T291" s="135"/>
      <c r="U291" s="135"/>
      <c r="V291" s="135"/>
      <c r="W291" s="135"/>
      <c r="X291" s="136"/>
      <c r="Y291" s="126">
        <f>Aka_Toplam</f>
        <v>0</v>
      </c>
      <c r="Z291" s="126"/>
      <c r="AA291" s="126"/>
      <c r="AB291" s="126"/>
      <c r="AC291" s="126"/>
      <c r="AD291" s="126"/>
      <c r="AE291" s="126"/>
      <c r="AF291" s="128">
        <f t="shared" si="30"/>
      </c>
      <c r="AG291" s="128"/>
      <c r="AH291" s="128"/>
      <c r="AI291" s="128"/>
      <c r="AJ291" s="128"/>
      <c r="AK291" s="128"/>
      <c r="AL291" s="128"/>
      <c r="AM291" s="33"/>
      <c r="AN291" s="33"/>
      <c r="AO291" s="33"/>
      <c r="AP291" s="33"/>
      <c r="AQ291" s="33"/>
      <c r="AR291" s="33"/>
      <c r="AS291" s="33"/>
      <c r="AT291" s="33"/>
      <c r="AU291" s="33"/>
      <c r="AV291" s="33"/>
      <c r="AW291" s="33"/>
      <c r="AX291" s="46"/>
      <c r="AY291" s="101"/>
      <c r="AZ291" s="103"/>
      <c r="BA291" s="103"/>
      <c r="BB291" s="103"/>
      <c r="BC291" s="103"/>
      <c r="BD291" s="103"/>
      <c r="BE291" s="103"/>
      <c r="BF291" s="103"/>
      <c r="BG291" s="103"/>
      <c r="BH291" s="103"/>
      <c r="BI291" s="103"/>
      <c r="BJ291" s="103"/>
      <c r="BY291" s="103"/>
      <c r="BZ291" s="10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c r="CX291" s="103"/>
      <c r="CY291" s="103"/>
      <c r="CZ291" s="103"/>
      <c r="DA291" s="115"/>
    </row>
    <row r="292" spans="1:105" ht="12.75">
      <c r="A292" s="54"/>
      <c r="B292" s="45"/>
      <c r="C292" s="33"/>
      <c r="D292" s="33"/>
      <c r="E292" s="60" t="s">
        <v>36</v>
      </c>
      <c r="F292" s="135" t="s">
        <v>137</v>
      </c>
      <c r="G292" s="135"/>
      <c r="H292" s="135"/>
      <c r="I292" s="135"/>
      <c r="J292" s="135"/>
      <c r="K292" s="135"/>
      <c r="L292" s="135"/>
      <c r="M292" s="135"/>
      <c r="N292" s="135"/>
      <c r="O292" s="135"/>
      <c r="P292" s="135"/>
      <c r="Q292" s="135"/>
      <c r="R292" s="135"/>
      <c r="S292" s="135"/>
      <c r="T292" s="135"/>
      <c r="U292" s="135"/>
      <c r="V292" s="135"/>
      <c r="W292" s="135"/>
      <c r="X292" s="136"/>
      <c r="Y292" s="126">
        <f>Soz_Toplam</f>
        <v>0</v>
      </c>
      <c r="Z292" s="126"/>
      <c r="AA292" s="126"/>
      <c r="AB292" s="126"/>
      <c r="AC292" s="126"/>
      <c r="AD292" s="126"/>
      <c r="AE292" s="126"/>
      <c r="AF292" s="128">
        <f t="shared" si="30"/>
      </c>
      <c r="AG292" s="128"/>
      <c r="AH292" s="128"/>
      <c r="AI292" s="128"/>
      <c r="AJ292" s="128"/>
      <c r="AK292" s="128"/>
      <c r="AL292" s="128"/>
      <c r="AM292" s="33"/>
      <c r="AN292" s="33"/>
      <c r="AO292" s="33"/>
      <c r="AP292" s="33"/>
      <c r="AQ292" s="33"/>
      <c r="AR292" s="33"/>
      <c r="AS292" s="33"/>
      <c r="AT292" s="33"/>
      <c r="AU292" s="33"/>
      <c r="AV292" s="33"/>
      <c r="AW292" s="33"/>
      <c r="AX292" s="46"/>
      <c r="AY292" s="101"/>
      <c r="AZ292" s="103"/>
      <c r="BA292" s="103"/>
      <c r="BB292" s="103"/>
      <c r="BC292" s="103"/>
      <c r="BD292" s="103"/>
      <c r="BE292" s="103"/>
      <c r="BF292" s="103"/>
      <c r="BG292" s="103"/>
      <c r="BH292" s="103"/>
      <c r="BI292" s="103"/>
      <c r="BJ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15"/>
    </row>
    <row r="293" spans="1:105" ht="12.75">
      <c r="A293" s="54"/>
      <c r="B293" s="45"/>
      <c r="C293" s="33"/>
      <c r="D293" s="33"/>
      <c r="E293" s="60" t="s">
        <v>51</v>
      </c>
      <c r="F293" s="135" t="s">
        <v>138</v>
      </c>
      <c r="G293" s="135"/>
      <c r="H293" s="135"/>
      <c r="I293" s="135"/>
      <c r="J293" s="135"/>
      <c r="K293" s="135"/>
      <c r="L293" s="135"/>
      <c r="M293" s="135"/>
      <c r="N293" s="135"/>
      <c r="O293" s="135"/>
      <c r="P293" s="135"/>
      <c r="Q293" s="135"/>
      <c r="R293" s="135"/>
      <c r="S293" s="135"/>
      <c r="T293" s="135"/>
      <c r="U293" s="135"/>
      <c r="V293" s="135"/>
      <c r="W293" s="135"/>
      <c r="X293" s="136"/>
      <c r="Y293" s="172"/>
      <c r="Z293" s="173"/>
      <c r="AA293" s="173"/>
      <c r="AB293" s="173"/>
      <c r="AC293" s="173"/>
      <c r="AD293" s="173"/>
      <c r="AE293" s="174"/>
      <c r="AF293" s="128">
        <f t="shared" si="30"/>
      </c>
      <c r="AG293" s="128"/>
      <c r="AH293" s="128"/>
      <c r="AI293" s="128"/>
      <c r="AJ293" s="128"/>
      <c r="AK293" s="128"/>
      <c r="AL293" s="128"/>
      <c r="AM293" s="33"/>
      <c r="AN293" s="33"/>
      <c r="AO293" s="33"/>
      <c r="AP293" s="33"/>
      <c r="AQ293" s="33"/>
      <c r="AR293" s="33"/>
      <c r="AS293" s="33"/>
      <c r="AT293" s="33"/>
      <c r="AU293" s="33"/>
      <c r="AV293" s="33"/>
      <c r="AW293" s="33"/>
      <c r="AX293" s="46"/>
      <c r="AY293" s="101"/>
      <c r="AZ293" s="103"/>
      <c r="BA293" s="103"/>
      <c r="BB293" s="103"/>
      <c r="BC293" s="103"/>
      <c r="BD293" s="103"/>
      <c r="BE293" s="103"/>
      <c r="BF293" s="103"/>
      <c r="BG293" s="103"/>
      <c r="BH293" s="103"/>
      <c r="BI293" s="103"/>
      <c r="BJ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15"/>
    </row>
    <row r="294" spans="1:110" ht="12.75">
      <c r="A294" s="54"/>
      <c r="B294" s="45"/>
      <c r="C294" s="33"/>
      <c r="D294" s="33"/>
      <c r="E294" s="60" t="s">
        <v>56</v>
      </c>
      <c r="F294" s="135" t="s">
        <v>139</v>
      </c>
      <c r="G294" s="135"/>
      <c r="H294" s="135"/>
      <c r="I294" s="135"/>
      <c r="J294" s="135"/>
      <c r="K294" s="135"/>
      <c r="L294" s="135"/>
      <c r="M294" s="135"/>
      <c r="N294" s="135"/>
      <c r="O294" s="135"/>
      <c r="P294" s="135"/>
      <c r="Q294" s="135"/>
      <c r="R294" s="135"/>
      <c r="S294" s="135"/>
      <c r="T294" s="135"/>
      <c r="U294" s="135"/>
      <c r="V294" s="135"/>
      <c r="W294" s="135"/>
      <c r="X294" s="136"/>
      <c r="Y294" s="172"/>
      <c r="Z294" s="173"/>
      <c r="AA294" s="173"/>
      <c r="AB294" s="173"/>
      <c r="AC294" s="173"/>
      <c r="AD294" s="173"/>
      <c r="AE294" s="174"/>
      <c r="AF294" s="128">
        <f t="shared" si="30"/>
      </c>
      <c r="AG294" s="128"/>
      <c r="AH294" s="128"/>
      <c r="AI294" s="128"/>
      <c r="AJ294" s="128"/>
      <c r="AK294" s="128"/>
      <c r="AL294" s="128"/>
      <c r="AM294" s="33"/>
      <c r="AN294" s="33"/>
      <c r="AO294" s="33"/>
      <c r="AP294" s="33"/>
      <c r="AQ294" s="33"/>
      <c r="AR294" s="33"/>
      <c r="AS294" s="33"/>
      <c r="AT294" s="33"/>
      <c r="AU294" s="33"/>
      <c r="AV294" s="33"/>
      <c r="AW294" s="33"/>
      <c r="AX294" s="46"/>
      <c r="AY294" s="101"/>
      <c r="AZ294" s="103"/>
      <c r="BA294" s="103"/>
      <c r="BB294" s="103"/>
      <c r="BC294" s="103"/>
      <c r="BD294" s="103"/>
      <c r="BE294" s="103"/>
      <c r="BF294" s="103"/>
      <c r="BG294" s="103"/>
      <c r="BH294" s="103"/>
      <c r="BI294" s="103"/>
      <c r="BJ294" s="103"/>
      <c r="BS294" s="103"/>
      <c r="BT294" s="103"/>
      <c r="BU294" s="103"/>
      <c r="BV294" s="103"/>
      <c r="BW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15"/>
      <c r="DB294" s="115"/>
      <c r="DC294" s="115"/>
      <c r="DD294" s="115"/>
      <c r="DE294" s="115"/>
      <c r="DF294" s="115"/>
    </row>
    <row r="295" spans="1:110" ht="12.75">
      <c r="A295" s="54"/>
      <c r="B295" s="45"/>
      <c r="C295" s="33"/>
      <c r="D295" s="33"/>
      <c r="E295" s="60"/>
      <c r="F295" s="121" t="s">
        <v>209</v>
      </c>
      <c r="G295" s="121"/>
      <c r="H295" s="121"/>
      <c r="I295" s="121"/>
      <c r="J295" s="121"/>
      <c r="K295" s="121"/>
      <c r="L295" s="121"/>
      <c r="M295" s="121"/>
      <c r="N295" s="121"/>
      <c r="O295" s="121"/>
      <c r="P295" s="121"/>
      <c r="Q295" s="121"/>
      <c r="R295" s="121"/>
      <c r="S295" s="121"/>
      <c r="T295" s="121"/>
      <c r="U295" s="121"/>
      <c r="V295" s="121"/>
      <c r="W295" s="121"/>
      <c r="X295" s="122"/>
      <c r="Y295" s="126">
        <f>SUM(Y289:Y294)</f>
        <v>0</v>
      </c>
      <c r="Z295" s="126"/>
      <c r="AA295" s="126"/>
      <c r="AB295" s="126"/>
      <c r="AC295" s="126"/>
      <c r="AD295" s="126"/>
      <c r="AE295" s="126"/>
      <c r="AF295" s="128">
        <f t="shared" si="30"/>
      </c>
      <c r="AG295" s="128"/>
      <c r="AH295" s="128"/>
      <c r="AI295" s="128"/>
      <c r="AJ295" s="128"/>
      <c r="AK295" s="128"/>
      <c r="AL295" s="128"/>
      <c r="AM295" s="33"/>
      <c r="AN295" s="33"/>
      <c r="AO295" s="33"/>
      <c r="AP295" s="33"/>
      <c r="AQ295" s="33"/>
      <c r="AR295" s="33"/>
      <c r="AS295" s="33"/>
      <c r="AT295" s="33"/>
      <c r="AU295" s="33"/>
      <c r="AV295" s="33"/>
      <c r="AW295" s="33"/>
      <c r="AX295" s="46"/>
      <c r="AY295" s="101"/>
      <c r="AZ295" s="103"/>
      <c r="BA295" s="103"/>
      <c r="BB295" s="103"/>
      <c r="BC295" s="103"/>
      <c r="BD295" s="103"/>
      <c r="BE295" s="103"/>
      <c r="BF295" s="103"/>
      <c r="BG295" s="103"/>
      <c r="BH295" s="103"/>
      <c r="BI295" s="103"/>
      <c r="BJ295" s="103"/>
      <c r="BS295" s="103"/>
      <c r="BT295" s="103"/>
      <c r="BU295" s="103"/>
      <c r="BV295" s="103"/>
      <c r="BW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15"/>
      <c r="DB295" s="115"/>
      <c r="DC295" s="115"/>
      <c r="DD295" s="115"/>
      <c r="DE295" s="115"/>
      <c r="DF295" s="115"/>
    </row>
    <row r="296" spans="1:110" ht="12.75">
      <c r="A296" s="54"/>
      <c r="B296" s="45"/>
      <c r="C296" s="33"/>
      <c r="D296" s="33"/>
      <c r="E296" s="61"/>
      <c r="F296" s="121" t="s">
        <v>271</v>
      </c>
      <c r="G296" s="121"/>
      <c r="H296" s="121"/>
      <c r="I296" s="121"/>
      <c r="J296" s="121"/>
      <c r="K296" s="121"/>
      <c r="L296" s="121"/>
      <c r="M296" s="121"/>
      <c r="N296" s="121"/>
      <c r="O296" s="121"/>
      <c r="P296" s="121"/>
      <c r="Q296" s="121"/>
      <c r="R296" s="121"/>
      <c r="S296" s="121"/>
      <c r="T296" s="121"/>
      <c r="U296" s="121"/>
      <c r="V296" s="121"/>
      <c r="W296" s="121"/>
      <c r="X296" s="122"/>
      <c r="Y296" s="126">
        <f>Y303-Y289/0.94</f>
        <v>0</v>
      </c>
      <c r="Z296" s="126"/>
      <c r="AA296" s="126"/>
      <c r="AB296" s="126"/>
      <c r="AC296" s="126"/>
      <c r="AD296" s="126"/>
      <c r="AE296" s="126"/>
      <c r="AF296" s="169"/>
      <c r="AG296" s="170"/>
      <c r="AH296" s="170"/>
      <c r="AI296" s="170"/>
      <c r="AJ296" s="170"/>
      <c r="AK296" s="170"/>
      <c r="AL296" s="171"/>
      <c r="AM296" s="33"/>
      <c r="AN296" s="33"/>
      <c r="AO296" s="33"/>
      <c r="AP296" s="33"/>
      <c r="AQ296" s="33"/>
      <c r="AR296" s="33"/>
      <c r="AS296" s="33"/>
      <c r="AT296" s="33"/>
      <c r="AU296" s="33"/>
      <c r="AV296" s="33"/>
      <c r="AW296" s="33"/>
      <c r="AX296" s="46"/>
      <c r="AY296" s="101"/>
      <c r="AZ296" s="103"/>
      <c r="BA296" s="103"/>
      <c r="BB296" s="103"/>
      <c r="BC296" s="103"/>
      <c r="BD296" s="103"/>
      <c r="BE296" s="103"/>
      <c r="BF296" s="103"/>
      <c r="BG296" s="103"/>
      <c r="BH296" s="103"/>
      <c r="BI296" s="103"/>
      <c r="BJ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15"/>
      <c r="DB296" s="115"/>
      <c r="DC296" s="115"/>
      <c r="DD296" s="115"/>
      <c r="DE296" s="115"/>
      <c r="DF296" s="115"/>
    </row>
    <row r="297" spans="1:110" ht="12.75">
      <c r="A297" s="54"/>
      <c r="B297" s="45"/>
      <c r="C297" s="33"/>
      <c r="D297" s="33"/>
      <c r="E297" s="61" t="s">
        <v>57</v>
      </c>
      <c r="F297" s="135" t="s">
        <v>152</v>
      </c>
      <c r="G297" s="135"/>
      <c r="H297" s="135"/>
      <c r="I297" s="135"/>
      <c r="J297" s="135"/>
      <c r="K297" s="135"/>
      <c r="L297" s="135"/>
      <c r="M297" s="135"/>
      <c r="N297" s="135"/>
      <c r="O297" s="135"/>
      <c r="P297" s="135"/>
      <c r="Q297" s="135"/>
      <c r="R297" s="135"/>
      <c r="S297" s="135"/>
      <c r="T297" s="135"/>
      <c r="U297" s="135"/>
      <c r="V297" s="135"/>
      <c r="W297" s="135"/>
      <c r="X297" s="136"/>
      <c r="Y297" s="126">
        <f>Y296*0.195+Y289*0.06/0.94</f>
        <v>0</v>
      </c>
      <c r="Z297" s="126"/>
      <c r="AA297" s="126"/>
      <c r="AB297" s="126"/>
      <c r="AC297" s="126"/>
      <c r="AD297" s="126"/>
      <c r="AE297" s="126"/>
      <c r="AF297" s="128">
        <f aca="true" t="shared" si="31" ref="AF297:AF302">IF(OR($Y$303="",$Y$303=0),"",IF(Y297/$Y$303=0,"",Y297/$Y$303))</f>
      </c>
      <c r="AG297" s="128"/>
      <c r="AH297" s="128"/>
      <c r="AI297" s="128"/>
      <c r="AJ297" s="128"/>
      <c r="AK297" s="128"/>
      <c r="AL297" s="128"/>
      <c r="AM297" s="33"/>
      <c r="AN297" s="33"/>
      <c r="AO297" s="33"/>
      <c r="AP297" s="33"/>
      <c r="AQ297" s="33"/>
      <c r="AR297" s="33"/>
      <c r="AS297" s="33"/>
      <c r="AT297" s="33"/>
      <c r="AU297" s="33"/>
      <c r="AV297" s="33"/>
      <c r="AW297" s="33"/>
      <c r="AX297" s="46"/>
      <c r="AY297" s="101"/>
      <c r="BA297" s="103"/>
      <c r="BB297" s="103"/>
      <c r="BC297" s="103"/>
      <c r="BD297" s="103"/>
      <c r="BE297" s="103"/>
      <c r="BF297" s="103"/>
      <c r="BG297" s="103"/>
      <c r="BH297" s="103"/>
      <c r="BI297" s="103"/>
      <c r="BJ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15"/>
      <c r="DB297" s="115"/>
      <c r="DC297" s="115"/>
      <c r="DD297" s="115"/>
      <c r="DE297" s="115"/>
      <c r="DF297" s="115"/>
    </row>
    <row r="298" spans="1:110" ht="12.75">
      <c r="A298" s="54"/>
      <c r="B298" s="45"/>
      <c r="C298" s="33"/>
      <c r="D298" s="33"/>
      <c r="E298" s="60" t="s">
        <v>59</v>
      </c>
      <c r="F298" s="135" t="s">
        <v>143</v>
      </c>
      <c r="G298" s="135"/>
      <c r="H298" s="135"/>
      <c r="I298" s="135"/>
      <c r="J298" s="135"/>
      <c r="K298" s="135"/>
      <c r="L298" s="135"/>
      <c r="M298" s="135"/>
      <c r="N298" s="135"/>
      <c r="O298" s="135"/>
      <c r="P298" s="135"/>
      <c r="Q298" s="135"/>
      <c r="R298" s="135"/>
      <c r="S298" s="135"/>
      <c r="T298" s="135"/>
      <c r="U298" s="135"/>
      <c r="V298" s="135"/>
      <c r="W298" s="135"/>
      <c r="X298" s="136"/>
      <c r="Y298" s="126">
        <f>IF(Fakulte="Diğer (Yüksek Okul, Enstitü, Araştırma Merkezi, vs.)",0,0.0425*Y296)</f>
        <v>0</v>
      </c>
      <c r="Z298" s="126"/>
      <c r="AA298" s="126"/>
      <c r="AB298" s="126"/>
      <c r="AC298" s="126"/>
      <c r="AD298" s="126"/>
      <c r="AE298" s="126"/>
      <c r="AF298" s="128">
        <f t="shared" si="31"/>
      </c>
      <c r="AG298" s="128"/>
      <c r="AH298" s="128"/>
      <c r="AI298" s="128"/>
      <c r="AJ298" s="128"/>
      <c r="AK298" s="128"/>
      <c r="AL298" s="128"/>
      <c r="AM298" s="33"/>
      <c r="AN298" s="33"/>
      <c r="AO298" s="33"/>
      <c r="AP298" s="33"/>
      <c r="AQ298" s="33"/>
      <c r="AR298" s="33"/>
      <c r="AS298" s="33"/>
      <c r="AT298" s="33"/>
      <c r="AU298" s="33"/>
      <c r="AV298" s="33"/>
      <c r="AW298" s="33"/>
      <c r="AX298" s="46"/>
      <c r="AY298" s="101"/>
      <c r="BA298" s="103"/>
      <c r="BB298" s="103"/>
      <c r="BC298" s="103"/>
      <c r="BD298" s="103"/>
      <c r="BE298" s="103"/>
      <c r="BF298" s="103"/>
      <c r="BG298" s="103"/>
      <c r="BH298" s="103"/>
      <c r="BI298" s="103"/>
      <c r="BJ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3"/>
      <c r="DA298" s="115"/>
      <c r="DB298" s="115"/>
      <c r="DC298" s="115"/>
      <c r="DD298" s="115"/>
      <c r="DE298" s="115"/>
      <c r="DF298" s="115"/>
    </row>
    <row r="299" spans="1:110" ht="12.75">
      <c r="A299" s="54"/>
      <c r="B299" s="45"/>
      <c r="C299" s="33"/>
      <c r="D299" s="33"/>
      <c r="E299" s="60" t="s">
        <v>60</v>
      </c>
      <c r="F299" s="135" t="s">
        <v>154</v>
      </c>
      <c r="G299" s="135"/>
      <c r="H299" s="135"/>
      <c r="I299" s="135"/>
      <c r="J299" s="135"/>
      <c r="K299" s="135"/>
      <c r="L299" s="135"/>
      <c r="M299" s="135"/>
      <c r="N299" s="135"/>
      <c r="O299" s="135"/>
      <c r="P299" s="135"/>
      <c r="Q299" s="135"/>
      <c r="R299" s="135"/>
      <c r="S299" s="135"/>
      <c r="T299" s="135"/>
      <c r="U299" s="135"/>
      <c r="V299" s="135"/>
      <c r="W299" s="135"/>
      <c r="X299" s="136"/>
      <c r="Y299" s="126">
        <f>IF(Fakulte="Diğer (Yüksek Okul, Enstitü, Araştırma Merkezi, vs.)",0,0.0425*Y296)</f>
        <v>0</v>
      </c>
      <c r="Z299" s="126"/>
      <c r="AA299" s="126"/>
      <c r="AB299" s="126"/>
      <c r="AC299" s="126"/>
      <c r="AD299" s="126"/>
      <c r="AE299" s="126"/>
      <c r="AF299" s="128">
        <f t="shared" si="31"/>
      </c>
      <c r="AG299" s="128"/>
      <c r="AH299" s="128"/>
      <c r="AI299" s="128"/>
      <c r="AJ299" s="128"/>
      <c r="AK299" s="128"/>
      <c r="AL299" s="128"/>
      <c r="AM299" s="33"/>
      <c r="AN299" s="33"/>
      <c r="AO299" s="33"/>
      <c r="AP299" s="33"/>
      <c r="AQ299" s="33"/>
      <c r="AR299" s="33"/>
      <c r="AS299" s="33"/>
      <c r="AT299" s="33"/>
      <c r="AU299" s="33"/>
      <c r="AV299" s="33"/>
      <c r="AW299" s="33"/>
      <c r="AX299" s="46"/>
      <c r="AY299" s="101"/>
      <c r="AZ299" s="103"/>
      <c r="BA299" s="103"/>
      <c r="BB299" s="103"/>
      <c r="BC299" s="103"/>
      <c r="BD299" s="103"/>
      <c r="BE299" s="103"/>
      <c r="BF299" s="103"/>
      <c r="BG299" s="103"/>
      <c r="BH299" s="103"/>
      <c r="BI299" s="103"/>
      <c r="BJ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3"/>
      <c r="DA299" s="115"/>
      <c r="DB299" s="115"/>
      <c r="DC299" s="115"/>
      <c r="DD299" s="115"/>
      <c r="DE299" s="115"/>
      <c r="DF299" s="115"/>
    </row>
    <row r="300" spans="1:110" ht="12.75">
      <c r="A300" s="54"/>
      <c r="B300" s="45"/>
      <c r="C300" s="33"/>
      <c r="D300" s="33"/>
      <c r="E300" s="60" t="s">
        <v>61</v>
      </c>
      <c r="F300" s="135" t="s">
        <v>153</v>
      </c>
      <c r="G300" s="135"/>
      <c r="H300" s="135"/>
      <c r="I300" s="135"/>
      <c r="J300" s="135"/>
      <c r="K300" s="135"/>
      <c r="L300" s="135"/>
      <c r="M300" s="135"/>
      <c r="N300" s="135"/>
      <c r="O300" s="135"/>
      <c r="P300" s="135"/>
      <c r="Q300" s="135"/>
      <c r="R300" s="135"/>
      <c r="S300" s="135"/>
      <c r="T300" s="135"/>
      <c r="U300" s="135"/>
      <c r="V300" s="135"/>
      <c r="W300" s="135"/>
      <c r="X300" s="136"/>
      <c r="Y300" s="126">
        <f>IF(AND(Fakulte="Diğer (Yüksek Okul, Enstitü, Araştırma Merkezi, vs.)",OR(Bolum="Yabancı Diller Yüksek Okulu",Bolum="Sürekli Eğitim Merkezi")),0.085*Y296,0)</f>
        <v>0</v>
      </c>
      <c r="Z300" s="126"/>
      <c r="AA300" s="126"/>
      <c r="AB300" s="126"/>
      <c r="AC300" s="126"/>
      <c r="AD300" s="126"/>
      <c r="AE300" s="126"/>
      <c r="AF300" s="128">
        <f t="shared" si="31"/>
      </c>
      <c r="AG300" s="128"/>
      <c r="AH300" s="128"/>
      <c r="AI300" s="128"/>
      <c r="AJ300" s="128"/>
      <c r="AK300" s="128"/>
      <c r="AL300" s="128"/>
      <c r="AM300" s="33"/>
      <c r="AN300" s="33"/>
      <c r="AO300" s="33"/>
      <c r="AP300" s="33"/>
      <c r="AQ300" s="33"/>
      <c r="AR300" s="33"/>
      <c r="AS300" s="33"/>
      <c r="AT300" s="33"/>
      <c r="AU300" s="33"/>
      <c r="AV300" s="33"/>
      <c r="AW300" s="33"/>
      <c r="AX300" s="46"/>
      <c r="AY300" s="101"/>
      <c r="AZ300" s="103"/>
      <c r="BA300" s="103"/>
      <c r="BB300" s="103"/>
      <c r="BC300" s="103"/>
      <c r="BD300" s="103"/>
      <c r="BE300" s="103"/>
      <c r="BF300" s="103"/>
      <c r="BG300" s="103"/>
      <c r="BH300" s="103"/>
      <c r="BI300" s="103"/>
      <c r="BJ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15"/>
      <c r="DB300" s="115"/>
      <c r="DC300" s="115"/>
      <c r="DD300" s="115"/>
      <c r="DE300" s="115"/>
      <c r="DF300" s="115"/>
    </row>
    <row r="301" spans="1:110" ht="12.75">
      <c r="A301" s="54"/>
      <c r="B301" s="45"/>
      <c r="C301" s="33"/>
      <c r="D301" s="33"/>
      <c r="E301" s="60" t="s">
        <v>63</v>
      </c>
      <c r="F301" s="135" t="s">
        <v>265</v>
      </c>
      <c r="G301" s="135"/>
      <c r="H301" s="135"/>
      <c r="I301" s="135"/>
      <c r="J301" s="135"/>
      <c r="K301" s="135"/>
      <c r="L301" s="135"/>
      <c r="M301" s="135"/>
      <c r="N301" s="135"/>
      <c r="O301" s="135"/>
      <c r="P301" s="135"/>
      <c r="Q301" s="135"/>
      <c r="R301" s="135"/>
      <c r="S301" s="135"/>
      <c r="T301" s="135"/>
      <c r="U301" s="135"/>
      <c r="V301" s="135"/>
      <c r="W301" s="135"/>
      <c r="X301" s="136"/>
      <c r="Y301" s="141">
        <f>IF(AND(Fakulte="Diğer (Yüksek Okul, Enstitü, Araştırma Merkezi, vs.)",NOT(Bolum="Rektörlük"),NOT(Bolum="Yabancı Diller Yüksek Okulu"),NOT(Bolum="Sürekli Eğitim Merkezi")),Y296*0.085,0)</f>
        <v>0</v>
      </c>
      <c r="Z301" s="142"/>
      <c r="AA301" s="142"/>
      <c r="AB301" s="142"/>
      <c r="AC301" s="142"/>
      <c r="AD301" s="142"/>
      <c r="AE301" s="143"/>
      <c r="AF301" s="123">
        <f t="shared" si="31"/>
      </c>
      <c r="AG301" s="124"/>
      <c r="AH301" s="124"/>
      <c r="AI301" s="124"/>
      <c r="AJ301" s="124"/>
      <c r="AK301" s="124"/>
      <c r="AL301" s="125"/>
      <c r="AM301" s="33"/>
      <c r="AN301" s="33"/>
      <c r="AO301" s="33"/>
      <c r="AP301" s="33"/>
      <c r="AQ301" s="33"/>
      <c r="AR301" s="33"/>
      <c r="AS301" s="33"/>
      <c r="AT301" s="33"/>
      <c r="AU301" s="33"/>
      <c r="AV301" s="33"/>
      <c r="AW301" s="33"/>
      <c r="AX301" s="46"/>
      <c r="AY301" s="101"/>
      <c r="AZ301" s="103"/>
      <c r="BA301" s="103"/>
      <c r="BB301" s="103"/>
      <c r="BC301" s="103"/>
      <c r="BD301" s="103"/>
      <c r="BE301" s="103"/>
      <c r="BF301" s="103"/>
      <c r="BG301" s="103"/>
      <c r="BH301" s="103"/>
      <c r="BI301" s="103"/>
      <c r="BJ301" s="103"/>
      <c r="BS301" s="103"/>
      <c r="BT301" s="103"/>
      <c r="BU301" s="103"/>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15"/>
      <c r="DB301" s="115"/>
      <c r="DC301" s="115"/>
      <c r="DD301" s="115"/>
      <c r="DE301" s="115"/>
      <c r="DF301" s="115"/>
    </row>
    <row r="302" spans="1:110" ht="12.75">
      <c r="A302" s="54"/>
      <c r="B302" s="45"/>
      <c r="C302" s="33"/>
      <c r="D302" s="33"/>
      <c r="E302" s="60" t="s">
        <v>69</v>
      </c>
      <c r="F302" s="135" t="s">
        <v>155</v>
      </c>
      <c r="G302" s="135"/>
      <c r="H302" s="135"/>
      <c r="I302" s="135"/>
      <c r="J302" s="135"/>
      <c r="K302" s="135"/>
      <c r="L302" s="135"/>
      <c r="M302" s="135"/>
      <c r="N302" s="135"/>
      <c r="O302" s="135"/>
      <c r="P302" s="135"/>
      <c r="Q302" s="135"/>
      <c r="R302" s="135"/>
      <c r="S302" s="135"/>
      <c r="T302" s="135"/>
      <c r="U302" s="135"/>
      <c r="V302" s="135"/>
      <c r="W302" s="135"/>
      <c r="X302" s="136"/>
      <c r="Y302" s="141">
        <f>Y296*0.08</f>
        <v>0</v>
      </c>
      <c r="Z302" s="142"/>
      <c r="AA302" s="142"/>
      <c r="AB302" s="142"/>
      <c r="AC302" s="142"/>
      <c r="AD302" s="142"/>
      <c r="AE302" s="143"/>
      <c r="AF302" s="123">
        <f t="shared" si="31"/>
      </c>
      <c r="AG302" s="124"/>
      <c r="AH302" s="124"/>
      <c r="AI302" s="124"/>
      <c r="AJ302" s="124"/>
      <c r="AK302" s="124"/>
      <c r="AL302" s="125"/>
      <c r="AM302" s="33"/>
      <c r="AN302" s="33"/>
      <c r="AO302" s="33"/>
      <c r="AP302" s="33"/>
      <c r="AQ302" s="33"/>
      <c r="AR302" s="33"/>
      <c r="AS302" s="33"/>
      <c r="AT302" s="33"/>
      <c r="AU302" s="33"/>
      <c r="AV302" s="33"/>
      <c r="AW302" s="33"/>
      <c r="AX302" s="46"/>
      <c r="AY302" s="101"/>
      <c r="AZ302" s="103"/>
      <c r="BA302" s="103"/>
      <c r="BB302" s="103"/>
      <c r="BC302" s="103"/>
      <c r="BD302" s="103"/>
      <c r="BE302" s="103"/>
      <c r="BF302" s="103"/>
      <c r="BG302" s="103"/>
      <c r="BH302" s="103"/>
      <c r="BI302" s="103"/>
      <c r="BJ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15"/>
      <c r="DB302" s="115"/>
      <c r="DC302" s="115"/>
      <c r="DD302" s="115"/>
      <c r="DE302" s="115"/>
      <c r="DF302" s="115"/>
    </row>
    <row r="303" spans="1:110" ht="12.75">
      <c r="A303" s="54"/>
      <c r="B303" s="45"/>
      <c r="C303" s="33"/>
      <c r="D303" s="33"/>
      <c r="E303" s="60"/>
      <c r="F303" s="121" t="s">
        <v>272</v>
      </c>
      <c r="G303" s="121"/>
      <c r="H303" s="121"/>
      <c r="I303" s="121"/>
      <c r="J303" s="121"/>
      <c r="K303" s="121"/>
      <c r="L303" s="121"/>
      <c r="M303" s="121"/>
      <c r="N303" s="121"/>
      <c r="O303" s="121"/>
      <c r="P303" s="121"/>
      <c r="Q303" s="121"/>
      <c r="R303" s="121"/>
      <c r="S303" s="121"/>
      <c r="T303" s="121"/>
      <c r="U303" s="121"/>
      <c r="V303" s="121"/>
      <c r="W303" s="121"/>
      <c r="X303" s="122"/>
      <c r="Y303" s="141">
        <f>SUM(Y290:AE294)/0.64+Y289/0.94</f>
        <v>0</v>
      </c>
      <c r="Z303" s="142"/>
      <c r="AA303" s="142"/>
      <c r="AB303" s="142"/>
      <c r="AC303" s="142"/>
      <c r="AD303" s="142"/>
      <c r="AE303" s="143"/>
      <c r="AF303" s="128"/>
      <c r="AG303" s="128"/>
      <c r="AH303" s="128"/>
      <c r="AI303" s="128"/>
      <c r="AJ303" s="128"/>
      <c r="AK303" s="128"/>
      <c r="AL303" s="128"/>
      <c r="AM303" s="33"/>
      <c r="AN303" s="33"/>
      <c r="AO303" s="33"/>
      <c r="AP303" s="33"/>
      <c r="AQ303" s="33"/>
      <c r="AR303" s="33"/>
      <c r="AS303" s="33"/>
      <c r="AT303" s="33"/>
      <c r="AU303" s="33"/>
      <c r="AV303" s="33"/>
      <c r="AW303" s="33"/>
      <c r="AX303" s="46"/>
      <c r="AY303" s="101"/>
      <c r="AZ303" s="103"/>
      <c r="BA303" s="103"/>
      <c r="BB303" s="103"/>
      <c r="BC303" s="103"/>
      <c r="BD303" s="103"/>
      <c r="BE303" s="103"/>
      <c r="BF303" s="103"/>
      <c r="BG303" s="103"/>
      <c r="BH303" s="103"/>
      <c r="BI303" s="103"/>
      <c r="BJ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15"/>
      <c r="DB303" s="115"/>
      <c r="DC303" s="115"/>
      <c r="DD303" s="115"/>
      <c r="DE303" s="115"/>
      <c r="DF303" s="115"/>
    </row>
    <row r="304" spans="1:110" ht="12.75">
      <c r="A304" s="54"/>
      <c r="B304" s="45"/>
      <c r="C304" s="33"/>
      <c r="D304" s="33"/>
      <c r="E304" s="60"/>
      <c r="F304" s="121" t="s">
        <v>281</v>
      </c>
      <c r="G304" s="121"/>
      <c r="H304" s="121"/>
      <c r="I304" s="121"/>
      <c r="J304" s="121"/>
      <c r="K304" s="121"/>
      <c r="L304" s="121"/>
      <c r="M304" s="121"/>
      <c r="N304" s="121"/>
      <c r="O304" s="121"/>
      <c r="P304" s="121"/>
      <c r="Q304" s="121"/>
      <c r="R304" s="121"/>
      <c r="S304" s="121"/>
      <c r="T304" s="121"/>
      <c r="U304" s="121"/>
      <c r="V304" s="121"/>
      <c r="W304" s="121"/>
      <c r="X304" s="122"/>
      <c r="Y304" s="126">
        <f>IF(KDV="Muaf","Muaf",Y303*KDV)</f>
        <v>0</v>
      </c>
      <c r="Z304" s="126"/>
      <c r="AA304" s="126"/>
      <c r="AB304" s="126"/>
      <c r="AC304" s="126"/>
      <c r="AD304" s="126"/>
      <c r="AE304" s="126"/>
      <c r="AF304" s="123"/>
      <c r="AG304" s="124"/>
      <c r="AH304" s="124"/>
      <c r="AI304" s="124"/>
      <c r="AJ304" s="124"/>
      <c r="AK304" s="124"/>
      <c r="AL304" s="125"/>
      <c r="AM304" s="33"/>
      <c r="AN304" s="33"/>
      <c r="AO304" s="33"/>
      <c r="AP304" s="33"/>
      <c r="AQ304" s="33"/>
      <c r="AR304" s="33"/>
      <c r="AS304" s="33"/>
      <c r="AT304" s="33"/>
      <c r="AU304" s="33"/>
      <c r="AV304" s="33"/>
      <c r="AW304" s="33"/>
      <c r="AX304" s="46"/>
      <c r="AY304" s="101"/>
      <c r="AZ304" s="103"/>
      <c r="BA304" s="103"/>
      <c r="BB304" s="103"/>
      <c r="BC304" s="103"/>
      <c r="BD304" s="103"/>
      <c r="BE304" s="103"/>
      <c r="BF304" s="103"/>
      <c r="BG304" s="103"/>
      <c r="BH304" s="103"/>
      <c r="BI304" s="103"/>
      <c r="BJ304" s="103"/>
      <c r="BS304" s="103"/>
      <c r="BT304" s="103"/>
      <c r="BU304" s="103"/>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15"/>
      <c r="DB304" s="115"/>
      <c r="DC304" s="115"/>
      <c r="DD304" s="115"/>
      <c r="DE304" s="115"/>
      <c r="DF304" s="115"/>
    </row>
    <row r="305" spans="1:110" ht="12.75">
      <c r="A305" s="54"/>
      <c r="B305" s="45"/>
      <c r="C305" s="33"/>
      <c r="D305" s="33"/>
      <c r="E305" s="60"/>
      <c r="F305" s="121" t="s">
        <v>273</v>
      </c>
      <c r="G305" s="121"/>
      <c r="H305" s="121"/>
      <c r="I305" s="121"/>
      <c r="J305" s="121"/>
      <c r="K305" s="121"/>
      <c r="L305" s="121"/>
      <c r="M305" s="121"/>
      <c r="N305" s="121"/>
      <c r="O305" s="121"/>
      <c r="P305" s="121"/>
      <c r="Q305" s="121"/>
      <c r="R305" s="121"/>
      <c r="S305" s="121"/>
      <c r="T305" s="121"/>
      <c r="U305" s="121"/>
      <c r="V305" s="121"/>
      <c r="W305" s="121"/>
      <c r="X305" s="122"/>
      <c r="Y305" s="126">
        <f>IF(KDV="Muaf",Y303,Y303+Y304)</f>
        <v>0</v>
      </c>
      <c r="Z305" s="126"/>
      <c r="AA305" s="126"/>
      <c r="AB305" s="126"/>
      <c r="AC305" s="126"/>
      <c r="AD305" s="126"/>
      <c r="AE305" s="126"/>
      <c r="AF305" s="127"/>
      <c r="AG305" s="127"/>
      <c r="AH305" s="127"/>
      <c r="AI305" s="127"/>
      <c r="AJ305" s="127"/>
      <c r="AK305" s="127"/>
      <c r="AL305" s="127"/>
      <c r="AM305" s="33"/>
      <c r="AN305" s="33"/>
      <c r="AO305" s="33"/>
      <c r="AP305" s="33"/>
      <c r="AQ305" s="33"/>
      <c r="AR305" s="33"/>
      <c r="AS305" s="33"/>
      <c r="AT305" s="33"/>
      <c r="AU305" s="33"/>
      <c r="AV305" s="33"/>
      <c r="AW305" s="33"/>
      <c r="AX305" s="46"/>
      <c r="AY305" s="101"/>
      <c r="AZ305" s="103"/>
      <c r="BA305" s="103"/>
      <c r="BB305" s="103"/>
      <c r="BC305" s="103"/>
      <c r="BD305" s="103"/>
      <c r="BE305" s="103"/>
      <c r="BF305" s="103"/>
      <c r="BG305" s="103"/>
      <c r="BH305" s="103"/>
      <c r="BI305" s="103"/>
      <c r="BJ305" s="103"/>
      <c r="BS305" s="103"/>
      <c r="BT305" s="103"/>
      <c r="BU305" s="103"/>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15"/>
      <c r="DB305" s="115"/>
      <c r="DC305" s="115"/>
      <c r="DD305" s="115"/>
      <c r="DE305" s="115"/>
      <c r="DF305" s="115"/>
    </row>
    <row r="306" spans="1:110" ht="12.75">
      <c r="A306" s="54"/>
      <c r="B306" s="45"/>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46"/>
      <c r="AY306" s="101"/>
      <c r="AZ306" s="103"/>
      <c r="BA306" s="103"/>
      <c r="BB306" s="103"/>
      <c r="BC306" s="103"/>
      <c r="BD306" s="103"/>
      <c r="BE306" s="103"/>
      <c r="BF306" s="103"/>
      <c r="BG306" s="103"/>
      <c r="BH306" s="103"/>
      <c r="BI306" s="103"/>
      <c r="BJ306" s="103"/>
      <c r="BS306" s="103"/>
      <c r="BT306" s="103"/>
      <c r="BU306" s="103"/>
      <c r="BV306" s="103"/>
      <c r="BW306" s="103"/>
      <c r="BX306" s="103"/>
      <c r="BY306" s="103"/>
      <c r="BZ306" s="103"/>
      <c r="CA306" s="103"/>
      <c r="CB306" s="103"/>
      <c r="CC306" s="103"/>
      <c r="CD306" s="103"/>
      <c r="CE306" s="103"/>
      <c r="CF306" s="103"/>
      <c r="CG306" s="103"/>
      <c r="CH306" s="103"/>
      <c r="CI306" s="103"/>
      <c r="CJ306" s="103"/>
      <c r="CK306" s="103"/>
      <c r="CL306" s="103"/>
      <c r="CM306" s="103"/>
      <c r="CN306" s="103"/>
      <c r="CO306" s="103"/>
      <c r="CP306" s="103"/>
      <c r="CQ306" s="103"/>
      <c r="CR306" s="103"/>
      <c r="CS306" s="103"/>
      <c r="CT306" s="103"/>
      <c r="CU306" s="103"/>
      <c r="CV306" s="103"/>
      <c r="CW306" s="103"/>
      <c r="CX306" s="103"/>
      <c r="CY306" s="103"/>
      <c r="CZ306" s="103"/>
      <c r="DA306" s="115"/>
      <c r="DB306" s="115"/>
      <c r="DC306" s="115"/>
      <c r="DD306" s="115"/>
      <c r="DE306" s="115"/>
      <c r="DF306" s="115"/>
    </row>
    <row r="307" spans="1:110" ht="12.75">
      <c r="A307" s="54"/>
      <c r="B307" s="45"/>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46"/>
      <c r="AY307" s="101"/>
      <c r="AZ307" s="103"/>
      <c r="BA307" s="103"/>
      <c r="BB307" s="103"/>
      <c r="BC307" s="103"/>
      <c r="BD307" s="103"/>
      <c r="BE307" s="103"/>
      <c r="BF307" s="103"/>
      <c r="BG307" s="103"/>
      <c r="BH307" s="103"/>
      <c r="BI307" s="103"/>
      <c r="BJ307" s="103"/>
      <c r="BK307" s="103"/>
      <c r="BL307" s="103"/>
      <c r="BM307" s="103"/>
      <c r="BN307" s="103"/>
      <c r="BO307" s="103"/>
      <c r="BP307" s="103"/>
      <c r="BR307" s="103"/>
      <c r="BS307" s="103"/>
      <c r="BT307" s="103"/>
      <c r="BU307" s="103"/>
      <c r="BV307" s="103"/>
      <c r="BW307" s="103"/>
      <c r="BX307" s="103"/>
      <c r="BY307" s="103"/>
      <c r="BZ307" s="103"/>
      <c r="CA307" s="103"/>
      <c r="CB307" s="103"/>
      <c r="CC307" s="103"/>
      <c r="CD307" s="103"/>
      <c r="CE307" s="103"/>
      <c r="CF307" s="103"/>
      <c r="CG307" s="103"/>
      <c r="CH307" s="103"/>
      <c r="CI307" s="103"/>
      <c r="CJ307" s="103"/>
      <c r="CK307" s="103"/>
      <c r="CL307" s="103"/>
      <c r="CM307" s="103"/>
      <c r="CN307" s="103"/>
      <c r="CO307" s="103"/>
      <c r="CP307" s="103"/>
      <c r="CQ307" s="103"/>
      <c r="CR307" s="103"/>
      <c r="CS307" s="103"/>
      <c r="CT307" s="103"/>
      <c r="CU307" s="103"/>
      <c r="CV307" s="103"/>
      <c r="CW307" s="103"/>
      <c r="CX307" s="103"/>
      <c r="CY307" s="103"/>
      <c r="CZ307" s="103"/>
      <c r="DA307" s="115"/>
      <c r="DB307" s="115"/>
      <c r="DC307" s="115"/>
      <c r="DD307" s="115"/>
      <c r="DE307" s="115"/>
      <c r="DF307" s="115"/>
    </row>
    <row r="308" spans="1:110" ht="12.75">
      <c r="A308" s="54"/>
      <c r="B308" s="45"/>
      <c r="C308" s="33"/>
      <c r="D308" s="43" t="s">
        <v>183</v>
      </c>
      <c r="E308" s="33" t="s">
        <v>110</v>
      </c>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46"/>
      <c r="AY308" s="101"/>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15"/>
      <c r="DB308" s="115"/>
      <c r="DC308" s="115"/>
      <c r="DD308" s="115"/>
      <c r="DE308" s="115"/>
      <c r="DF308" s="115"/>
    </row>
    <row r="309" spans="1:110" ht="12.75">
      <c r="A309" s="54"/>
      <c r="B309" s="45"/>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46"/>
      <c r="AY309" s="101"/>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15"/>
      <c r="DB309" s="115"/>
      <c r="DC309" s="115"/>
      <c r="DD309" s="115"/>
      <c r="DE309" s="115"/>
      <c r="DF309" s="115"/>
    </row>
    <row r="310" spans="1:110" ht="12.75">
      <c r="A310" s="54"/>
      <c r="B310" s="45"/>
      <c r="C310" s="33"/>
      <c r="D310" s="33"/>
      <c r="E310" s="132"/>
      <c r="F310" s="133"/>
      <c r="G310" s="133"/>
      <c r="H310" s="133"/>
      <c r="I310" s="133"/>
      <c r="J310" s="133"/>
      <c r="K310" s="134"/>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46"/>
      <c r="AY310" s="101"/>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15"/>
      <c r="DB310" s="115"/>
      <c r="DC310" s="115"/>
      <c r="DD310" s="115"/>
      <c r="DE310" s="115"/>
      <c r="DF310" s="115"/>
    </row>
    <row r="311" spans="1:110" ht="12.75">
      <c r="A311" s="54"/>
      <c r="B311" s="45"/>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46"/>
      <c r="AY311" s="101"/>
      <c r="AZ311" s="103"/>
      <c r="BA311" s="103"/>
      <c r="BB311" s="103" t="s">
        <v>113</v>
      </c>
      <c r="BC311" s="103" t="s">
        <v>114</v>
      </c>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15"/>
      <c r="DB311" s="115"/>
      <c r="DC311" s="115"/>
      <c r="DD311" s="115"/>
      <c r="DE311" s="115"/>
      <c r="DF311" s="115"/>
    </row>
    <row r="312" spans="1:110" ht="12.75">
      <c r="A312" s="54"/>
      <c r="B312" s="45"/>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46"/>
      <c r="AY312" s="101"/>
      <c r="AZ312" s="103"/>
      <c r="BB312" s="103">
        <f>IF(Aka_Sayi&lt;=25,1,IF(Aka_Sayi&lt;=50,2,IF(Aka_Sayi&lt;=75,3,4)))</f>
        <v>1</v>
      </c>
      <c r="BC312" s="103">
        <f>IF(Soz_Sayi&lt;=15,1,IF(Soz_Sayi&lt;=30,2,IF(Soz_Sayi&lt;=45,3,4)))</f>
        <v>1</v>
      </c>
      <c r="BD312" s="103"/>
      <c r="BE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15"/>
      <c r="DB312" s="115"/>
      <c r="DC312" s="115"/>
      <c r="DD312" s="115"/>
      <c r="DE312" s="115"/>
      <c r="DF312" s="115"/>
    </row>
    <row r="313" spans="1:110" ht="12.75">
      <c r="A313" s="54"/>
      <c r="B313" s="45"/>
      <c r="C313" s="33"/>
      <c r="D313" s="48" t="s">
        <v>111</v>
      </c>
      <c r="E313" s="49" t="s">
        <v>122</v>
      </c>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46"/>
      <c r="AY313" s="101"/>
      <c r="AZ313" s="103"/>
      <c r="BC313" s="103"/>
      <c r="BD313" s="103"/>
      <c r="BE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15"/>
      <c r="DB313" s="115"/>
      <c r="DC313" s="115"/>
      <c r="DD313" s="115"/>
      <c r="DE313" s="115"/>
      <c r="DF313" s="115"/>
    </row>
    <row r="314" spans="1:110" ht="12.75">
      <c r="A314" s="54"/>
      <c r="B314" s="45"/>
      <c r="C314" s="33"/>
      <c r="D314" s="33"/>
      <c r="E314" s="50"/>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46"/>
      <c r="AY314" s="101"/>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c r="CF314" s="103"/>
      <c r="CG314" s="103"/>
      <c r="CH314" s="103"/>
      <c r="CI314" s="103"/>
      <c r="CJ314" s="103"/>
      <c r="CK314" s="103"/>
      <c r="CL314" s="103"/>
      <c r="CM314" s="103"/>
      <c r="CN314" s="103"/>
      <c r="CO314" s="103"/>
      <c r="CP314" s="103"/>
      <c r="CQ314" s="103"/>
      <c r="CR314" s="103"/>
      <c r="CS314" s="103"/>
      <c r="CT314" s="103"/>
      <c r="CU314" s="103"/>
      <c r="CV314" s="103"/>
      <c r="CW314" s="103"/>
      <c r="CX314" s="103"/>
      <c r="CY314" s="103"/>
      <c r="CZ314" s="103"/>
      <c r="DA314" s="115"/>
      <c r="DB314" s="115"/>
      <c r="DC314" s="115"/>
      <c r="DD314" s="115"/>
      <c r="DE314" s="115"/>
      <c r="DF314" s="115"/>
    </row>
    <row r="315" spans="1:110" ht="12.75">
      <c r="A315" s="54"/>
      <c r="B315" s="45"/>
      <c r="C315" s="33"/>
      <c r="D315" s="33"/>
      <c r="E315" s="167" t="s">
        <v>112</v>
      </c>
      <c r="F315" s="167"/>
      <c r="G315" s="146"/>
      <c r="H315" s="167" t="s">
        <v>113</v>
      </c>
      <c r="I315" s="167"/>
      <c r="J315" s="146"/>
      <c r="K315" s="167" t="s">
        <v>115</v>
      </c>
      <c r="L315" s="167"/>
      <c r="M315" s="146"/>
      <c r="N315" s="167" t="s">
        <v>116</v>
      </c>
      <c r="O315" s="167"/>
      <c r="P315" s="146"/>
      <c r="Q315" s="167" t="s">
        <v>117</v>
      </c>
      <c r="R315" s="167"/>
      <c r="S315" s="146"/>
      <c r="T315" s="167" t="s">
        <v>114</v>
      </c>
      <c r="U315" s="167"/>
      <c r="V315" s="146"/>
      <c r="W315" s="167" t="s">
        <v>118</v>
      </c>
      <c r="X315" s="167"/>
      <c r="Y315" s="146"/>
      <c r="Z315" s="167" t="s">
        <v>119</v>
      </c>
      <c r="AA315" s="167"/>
      <c r="AB315" s="146"/>
      <c r="AC315" s="167" t="s">
        <v>120</v>
      </c>
      <c r="AD315" s="167"/>
      <c r="AE315" s="146"/>
      <c r="AF315" s="167" t="s">
        <v>121</v>
      </c>
      <c r="AG315" s="167"/>
      <c r="AH315" s="49"/>
      <c r="AI315" s="146"/>
      <c r="AJ315" s="146"/>
      <c r="AK315" s="49"/>
      <c r="AL315" s="49"/>
      <c r="AM315" s="49"/>
      <c r="AN315" s="49"/>
      <c r="AO315" s="49"/>
      <c r="AP315" s="49"/>
      <c r="AQ315" s="49"/>
      <c r="AR315" s="49"/>
      <c r="AS315" s="49"/>
      <c r="AT315" s="49"/>
      <c r="AU315" s="49"/>
      <c r="AV315" s="49"/>
      <c r="AW315" s="33"/>
      <c r="AX315" s="46"/>
      <c r="AY315" s="101"/>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c r="CF315" s="103"/>
      <c r="CG315" s="103"/>
      <c r="CH315" s="103"/>
      <c r="CI315" s="103"/>
      <c r="CJ315" s="103"/>
      <c r="CK315" s="103"/>
      <c r="CL315" s="103"/>
      <c r="CM315" s="103"/>
      <c r="CN315" s="103"/>
      <c r="CO315" s="103"/>
      <c r="CP315" s="103"/>
      <c r="CQ315" s="103"/>
      <c r="CR315" s="103"/>
      <c r="CS315" s="103"/>
      <c r="CT315" s="103"/>
      <c r="CU315" s="103"/>
      <c r="CV315" s="103"/>
      <c r="CW315" s="103"/>
      <c r="CX315" s="103"/>
      <c r="CY315" s="103"/>
      <c r="CZ315" s="103"/>
      <c r="DA315" s="115"/>
      <c r="DB315" s="115"/>
      <c r="DC315" s="115"/>
      <c r="DD315" s="115"/>
      <c r="DE315" s="115"/>
      <c r="DF315" s="115"/>
    </row>
    <row r="316" spans="1:110" ht="12.75">
      <c r="A316" s="54"/>
      <c r="B316" s="45"/>
      <c r="C316" s="33"/>
      <c r="D316" s="33"/>
      <c r="E316" s="168" t="s">
        <v>123</v>
      </c>
      <c r="F316" s="168"/>
      <c r="G316" s="146"/>
      <c r="H316" s="168" t="s">
        <v>123</v>
      </c>
      <c r="I316" s="168"/>
      <c r="J316" s="146"/>
      <c r="K316" s="168">
        <f>IF(BB312&gt;=2,"ü","")</f>
      </c>
      <c r="L316" s="168"/>
      <c r="M316" s="146"/>
      <c r="N316" s="168">
        <f>IF(BB312&gt;=3,"ü","")</f>
      </c>
      <c r="O316" s="168"/>
      <c r="P316" s="146"/>
      <c r="Q316" s="168">
        <f>IF(BB312&gt;=4,"ü","")</f>
      </c>
      <c r="R316" s="168"/>
      <c r="S316" s="146"/>
      <c r="T316" s="168" t="s">
        <v>123</v>
      </c>
      <c r="U316" s="168"/>
      <c r="V316" s="146"/>
      <c r="W316" s="168">
        <f>IF(BC312&gt;=2,"ü","")</f>
      </c>
      <c r="X316" s="168"/>
      <c r="Y316" s="146"/>
      <c r="Z316" s="168">
        <f>IF(BC312&gt;=3,"ü","")</f>
      </c>
      <c r="AA316" s="168"/>
      <c r="AB316" s="146"/>
      <c r="AC316" s="168">
        <f>IF(BC312&gt;=4,"ü","")</f>
      </c>
      <c r="AD316" s="168"/>
      <c r="AE316" s="146"/>
      <c r="AF316" s="168" t="s">
        <v>123</v>
      </c>
      <c r="AG316" s="168"/>
      <c r="AH316" s="33"/>
      <c r="AI316" s="33"/>
      <c r="AJ316" s="33"/>
      <c r="AK316" s="33"/>
      <c r="AL316" s="33"/>
      <c r="AM316" s="33"/>
      <c r="AN316" s="33"/>
      <c r="AO316" s="33"/>
      <c r="AP316" s="33"/>
      <c r="AQ316" s="33"/>
      <c r="AR316" s="33"/>
      <c r="AS316" s="33"/>
      <c r="AT316" s="33"/>
      <c r="AU316" s="33"/>
      <c r="AV316" s="33"/>
      <c r="AW316" s="33"/>
      <c r="AX316" s="46"/>
      <c r="AY316" s="101"/>
      <c r="AZ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15"/>
      <c r="DB316" s="115"/>
      <c r="DC316" s="115"/>
      <c r="DD316" s="115"/>
      <c r="DE316" s="115"/>
      <c r="DF316" s="115"/>
    </row>
    <row r="317" spans="1:110" ht="13.5" thickBot="1">
      <c r="A317" s="54"/>
      <c r="B317" s="51"/>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3"/>
      <c r="AY317" s="101"/>
      <c r="AZ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15"/>
      <c r="DB317" s="115"/>
      <c r="DC317" s="115"/>
      <c r="DD317" s="115"/>
      <c r="DE317" s="115"/>
      <c r="DF317" s="115"/>
    </row>
    <row r="318" spans="1:110" ht="13.5" thickTop="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101"/>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15"/>
      <c r="DB318" s="115"/>
      <c r="DC318" s="115"/>
      <c r="DD318" s="115"/>
      <c r="DE318" s="115"/>
      <c r="DF318" s="115"/>
    </row>
    <row r="319" spans="1:110" ht="12.75">
      <c r="A319" s="54"/>
      <c r="B319" s="54"/>
      <c r="C319" s="54"/>
      <c r="D319" s="54"/>
      <c r="E319" s="18"/>
      <c r="F319" s="18"/>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101"/>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15"/>
      <c r="DB319" s="115"/>
      <c r="DC319" s="115"/>
      <c r="DD319" s="115"/>
      <c r="DE319" s="115"/>
      <c r="DF319" s="115"/>
    </row>
    <row r="320" spans="1:110" ht="12.75">
      <c r="A320" s="54"/>
      <c r="B320" s="54"/>
      <c r="C320" s="54"/>
      <c r="D320" s="54"/>
      <c r="E320" s="18"/>
      <c r="F320" s="18"/>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101"/>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15"/>
      <c r="DB320" s="115"/>
      <c r="DC320" s="115"/>
      <c r="DD320" s="115"/>
      <c r="DE320" s="115"/>
      <c r="DF320" s="115"/>
    </row>
    <row r="321" spans="1:110" ht="12.75">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101"/>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15"/>
      <c r="DB321" s="115"/>
      <c r="DC321" s="115"/>
      <c r="DD321" s="115"/>
      <c r="DE321" s="115"/>
      <c r="DF321" s="115"/>
    </row>
    <row r="322" spans="1:110" ht="12.75">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101"/>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03"/>
      <c r="CI322" s="103"/>
      <c r="CJ322" s="103"/>
      <c r="CK322" s="103"/>
      <c r="CL322" s="103"/>
      <c r="CM322" s="103"/>
      <c r="CN322" s="103"/>
      <c r="CO322" s="103"/>
      <c r="CP322" s="103"/>
      <c r="CQ322" s="103"/>
      <c r="CR322" s="103"/>
      <c r="CS322" s="103"/>
      <c r="CT322" s="103"/>
      <c r="CU322" s="103"/>
      <c r="CV322" s="103"/>
      <c r="CW322" s="103"/>
      <c r="CX322" s="103"/>
      <c r="CY322" s="103"/>
      <c r="CZ322" s="103"/>
      <c r="DA322" s="115"/>
      <c r="DB322" s="115"/>
      <c r="DC322" s="115"/>
      <c r="DD322" s="115"/>
      <c r="DE322" s="115"/>
      <c r="DF322" s="115"/>
    </row>
    <row r="323" spans="1:110" ht="12.75">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101"/>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3"/>
      <c r="CI323" s="103"/>
      <c r="CJ323" s="103"/>
      <c r="CK323" s="103"/>
      <c r="CL323" s="103"/>
      <c r="CM323" s="103"/>
      <c r="CN323" s="103"/>
      <c r="CO323" s="103"/>
      <c r="CP323" s="103"/>
      <c r="CQ323" s="103"/>
      <c r="CR323" s="103"/>
      <c r="CS323" s="103"/>
      <c r="CT323" s="103"/>
      <c r="CU323" s="103"/>
      <c r="CV323" s="103"/>
      <c r="CW323" s="103"/>
      <c r="CX323" s="103"/>
      <c r="CY323" s="103"/>
      <c r="CZ323" s="103"/>
      <c r="DA323" s="115"/>
      <c r="DB323" s="115"/>
      <c r="DC323" s="115"/>
      <c r="DD323" s="115"/>
      <c r="DE323" s="115"/>
      <c r="DF323" s="115"/>
    </row>
    <row r="324" spans="1:110" ht="12.75">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101"/>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15"/>
      <c r="DB324" s="115"/>
      <c r="DC324" s="115"/>
      <c r="DD324" s="115"/>
      <c r="DE324" s="115"/>
      <c r="DF324" s="115"/>
    </row>
    <row r="325" spans="1:110" ht="12.75">
      <c r="A325" s="54"/>
      <c r="B325" s="54"/>
      <c r="C325" s="54"/>
      <c r="D325" s="54"/>
      <c r="E325" s="54"/>
      <c r="F325" s="54"/>
      <c r="G325" s="54"/>
      <c r="H325" s="54"/>
      <c r="I325" s="54"/>
      <c r="J325" s="54"/>
      <c r="K325" s="18"/>
      <c r="L325" s="18"/>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101"/>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15"/>
      <c r="DB325" s="115"/>
      <c r="DC325" s="115"/>
      <c r="DD325" s="115"/>
      <c r="DE325" s="115"/>
      <c r="DF325" s="115"/>
    </row>
    <row r="326" spans="1:110" ht="12.75">
      <c r="A326" s="54"/>
      <c r="B326" s="54"/>
      <c r="C326" s="54"/>
      <c r="D326" s="54"/>
      <c r="E326" s="54"/>
      <c r="F326" s="54"/>
      <c r="G326" s="54"/>
      <c r="H326" s="18"/>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101"/>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15"/>
      <c r="DB326" s="115"/>
      <c r="DC326" s="115"/>
      <c r="DD326" s="115"/>
      <c r="DE326" s="115"/>
      <c r="DF326" s="115"/>
    </row>
    <row r="327" spans="1:110" ht="12.75">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101"/>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15"/>
      <c r="DB327" s="115"/>
      <c r="DC327" s="115"/>
      <c r="DD327" s="115"/>
      <c r="DE327" s="115"/>
      <c r="DF327" s="115"/>
    </row>
    <row r="328" spans="1:110" ht="14.2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101"/>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15"/>
      <c r="DB328" s="115"/>
      <c r="DC328" s="115"/>
      <c r="DD328" s="115"/>
      <c r="DE328" s="115"/>
      <c r="DF328" s="115"/>
    </row>
    <row r="329" spans="1:110" ht="12.75">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101"/>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15"/>
      <c r="DB329" s="115"/>
      <c r="DC329" s="115"/>
      <c r="DD329" s="115"/>
      <c r="DE329" s="115"/>
      <c r="DF329" s="115"/>
    </row>
    <row r="330" spans="1:110" ht="12.75">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101"/>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c r="CF330" s="103"/>
      <c r="CG330" s="103"/>
      <c r="CH330" s="103"/>
      <c r="CI330" s="103"/>
      <c r="CJ330" s="103"/>
      <c r="CK330" s="103"/>
      <c r="CL330" s="103"/>
      <c r="CM330" s="103"/>
      <c r="CN330" s="103"/>
      <c r="CO330" s="103"/>
      <c r="CP330" s="103"/>
      <c r="CQ330" s="103"/>
      <c r="CR330" s="103"/>
      <c r="CS330" s="103"/>
      <c r="CT330" s="103"/>
      <c r="CU330" s="103"/>
      <c r="CV330" s="103"/>
      <c r="CW330" s="103"/>
      <c r="CX330" s="103"/>
      <c r="CY330" s="103"/>
      <c r="CZ330" s="103"/>
      <c r="DA330" s="115"/>
      <c r="DB330" s="115"/>
      <c r="DC330" s="115"/>
      <c r="DD330" s="115"/>
      <c r="DE330" s="115"/>
      <c r="DF330" s="115"/>
    </row>
    <row r="331" spans="1:110" ht="12.75">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101"/>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103"/>
      <c r="CL331" s="103"/>
      <c r="CM331" s="103"/>
      <c r="CN331" s="103"/>
      <c r="CO331" s="103"/>
      <c r="CP331" s="103"/>
      <c r="CQ331" s="103"/>
      <c r="CR331" s="103"/>
      <c r="CS331" s="103"/>
      <c r="CT331" s="103"/>
      <c r="CU331" s="103"/>
      <c r="CV331" s="103"/>
      <c r="CW331" s="103"/>
      <c r="CX331" s="103"/>
      <c r="CY331" s="103"/>
      <c r="CZ331" s="103"/>
      <c r="DA331" s="115"/>
      <c r="DB331" s="115"/>
      <c r="DC331" s="115"/>
      <c r="DD331" s="115"/>
      <c r="DE331" s="115"/>
      <c r="DF331" s="115"/>
    </row>
    <row r="332" spans="1:110" ht="12.75">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101"/>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03"/>
      <c r="CQ332" s="103"/>
      <c r="CR332" s="103"/>
      <c r="CS332" s="103"/>
      <c r="CT332" s="103"/>
      <c r="CU332" s="103"/>
      <c r="CV332" s="103"/>
      <c r="CW332" s="103"/>
      <c r="CX332" s="103"/>
      <c r="CY332" s="103"/>
      <c r="CZ332" s="103"/>
      <c r="DA332" s="115"/>
      <c r="DB332" s="115"/>
      <c r="DC332" s="115"/>
      <c r="DD332" s="115"/>
      <c r="DE332" s="115"/>
      <c r="DF332" s="115"/>
    </row>
    <row r="333" spans="1:110" ht="12.75">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101"/>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03"/>
      <c r="CQ333" s="103"/>
      <c r="CR333" s="103"/>
      <c r="CS333" s="103"/>
      <c r="CT333" s="103"/>
      <c r="CU333" s="103"/>
      <c r="CV333" s="103"/>
      <c r="CW333" s="103"/>
      <c r="CX333" s="103"/>
      <c r="CY333" s="103"/>
      <c r="CZ333" s="103"/>
      <c r="DA333" s="115"/>
      <c r="DB333" s="115"/>
      <c r="DC333" s="115"/>
      <c r="DD333" s="115"/>
      <c r="DE333" s="115"/>
      <c r="DF333" s="115"/>
    </row>
    <row r="334" spans="1:110" ht="12.75">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101"/>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03"/>
      <c r="CQ334" s="103"/>
      <c r="CR334" s="103"/>
      <c r="CS334" s="103"/>
      <c r="CT334" s="103"/>
      <c r="CU334" s="103"/>
      <c r="CV334" s="103"/>
      <c r="CW334" s="103"/>
      <c r="CX334" s="103"/>
      <c r="CY334" s="103"/>
      <c r="CZ334" s="103"/>
      <c r="DA334" s="115"/>
      <c r="DB334" s="115"/>
      <c r="DC334" s="115"/>
      <c r="DD334" s="115"/>
      <c r="DE334" s="115"/>
      <c r="DF334" s="115"/>
    </row>
    <row r="335" spans="1:110" ht="12.75">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101"/>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c r="CX335" s="103"/>
      <c r="CY335" s="103"/>
      <c r="CZ335" s="103"/>
      <c r="DA335" s="115"/>
      <c r="DB335" s="115"/>
      <c r="DC335" s="115"/>
      <c r="DD335" s="115"/>
      <c r="DE335" s="115"/>
      <c r="DF335" s="115"/>
    </row>
    <row r="336" spans="1:110" ht="12.75">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101"/>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c r="CF336" s="103"/>
      <c r="CG336" s="103"/>
      <c r="CH336" s="103"/>
      <c r="CI336" s="103"/>
      <c r="CJ336" s="103"/>
      <c r="CK336" s="103"/>
      <c r="CL336" s="103"/>
      <c r="CM336" s="103"/>
      <c r="CN336" s="103"/>
      <c r="CO336" s="103"/>
      <c r="CP336" s="103"/>
      <c r="CQ336" s="103"/>
      <c r="CR336" s="103"/>
      <c r="CS336" s="103"/>
      <c r="CT336" s="103"/>
      <c r="CU336" s="103"/>
      <c r="CV336" s="103"/>
      <c r="CW336" s="103"/>
      <c r="CX336" s="103"/>
      <c r="CY336" s="103"/>
      <c r="CZ336" s="103"/>
      <c r="DA336" s="115"/>
      <c r="DB336" s="115"/>
      <c r="DC336" s="115"/>
      <c r="DD336" s="115"/>
      <c r="DE336" s="115"/>
      <c r="DF336" s="115"/>
    </row>
    <row r="337" spans="1:110" ht="12.75">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101"/>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03"/>
      <c r="CK337" s="103"/>
      <c r="CL337" s="103"/>
      <c r="CM337" s="103"/>
      <c r="CN337" s="103"/>
      <c r="CO337" s="103"/>
      <c r="CP337" s="103"/>
      <c r="CQ337" s="103"/>
      <c r="CR337" s="103"/>
      <c r="CS337" s="103"/>
      <c r="CT337" s="103"/>
      <c r="CU337" s="103"/>
      <c r="CV337" s="103"/>
      <c r="CW337" s="103"/>
      <c r="CX337" s="103"/>
      <c r="CY337" s="103"/>
      <c r="CZ337" s="103"/>
      <c r="DA337" s="115"/>
      <c r="DB337" s="115"/>
      <c r="DC337" s="115"/>
      <c r="DD337" s="115"/>
      <c r="DE337" s="115"/>
      <c r="DF337" s="115"/>
    </row>
    <row r="338" spans="1:110" ht="12.75">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101"/>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c r="CF338" s="103"/>
      <c r="CG338" s="103"/>
      <c r="CH338" s="103"/>
      <c r="CI338" s="103"/>
      <c r="CJ338" s="103"/>
      <c r="CK338" s="103"/>
      <c r="CL338" s="103"/>
      <c r="CM338" s="103"/>
      <c r="CN338" s="103"/>
      <c r="CO338" s="103"/>
      <c r="CP338" s="103"/>
      <c r="CQ338" s="103"/>
      <c r="CR338" s="103"/>
      <c r="CS338" s="103"/>
      <c r="CT338" s="103"/>
      <c r="CU338" s="103"/>
      <c r="CV338" s="103"/>
      <c r="CW338" s="103"/>
      <c r="CX338" s="103"/>
      <c r="CY338" s="103"/>
      <c r="CZ338" s="103"/>
      <c r="DA338" s="115"/>
      <c r="DB338" s="115"/>
      <c r="DC338" s="115"/>
      <c r="DD338" s="115"/>
      <c r="DE338" s="115"/>
      <c r="DF338" s="115"/>
    </row>
    <row r="339" spans="1:110" ht="12.75">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101"/>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c r="CF339" s="103"/>
      <c r="CG339" s="103"/>
      <c r="CH339" s="103"/>
      <c r="CI339" s="103"/>
      <c r="CJ339" s="103"/>
      <c r="CK339" s="103"/>
      <c r="CL339" s="103"/>
      <c r="CM339" s="103"/>
      <c r="CN339" s="103"/>
      <c r="CO339" s="103"/>
      <c r="CP339" s="103"/>
      <c r="CQ339" s="103"/>
      <c r="CR339" s="103"/>
      <c r="CS339" s="103"/>
      <c r="CT339" s="103"/>
      <c r="CU339" s="103"/>
      <c r="CV339" s="103"/>
      <c r="CW339" s="103"/>
      <c r="CX339" s="103"/>
      <c r="CY339" s="103"/>
      <c r="CZ339" s="103"/>
      <c r="DA339" s="115"/>
      <c r="DB339" s="115"/>
      <c r="DC339" s="115"/>
      <c r="DD339" s="115"/>
      <c r="DE339" s="115"/>
      <c r="DF339" s="115"/>
    </row>
    <row r="340" spans="1:110" ht="12.75">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101"/>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03"/>
      <c r="CI340" s="103"/>
      <c r="CJ340" s="103"/>
      <c r="CK340" s="103"/>
      <c r="CL340" s="103"/>
      <c r="CM340" s="103"/>
      <c r="CN340" s="103"/>
      <c r="CO340" s="103"/>
      <c r="CP340" s="103"/>
      <c r="CQ340" s="103"/>
      <c r="CR340" s="103"/>
      <c r="CS340" s="103"/>
      <c r="CT340" s="103"/>
      <c r="CU340" s="103"/>
      <c r="CV340" s="103"/>
      <c r="CW340" s="103"/>
      <c r="CX340" s="103"/>
      <c r="CY340" s="103"/>
      <c r="CZ340" s="103"/>
      <c r="DA340" s="115"/>
      <c r="DB340" s="115"/>
      <c r="DC340" s="115"/>
      <c r="DD340" s="115"/>
      <c r="DE340" s="115"/>
      <c r="DF340" s="115"/>
    </row>
    <row r="341" spans="1:110" ht="12.75">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101"/>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3"/>
      <c r="CI341" s="103"/>
      <c r="CJ341" s="103"/>
      <c r="CK341" s="103"/>
      <c r="CL341" s="103"/>
      <c r="CM341" s="103"/>
      <c r="CN341" s="103"/>
      <c r="CO341" s="103"/>
      <c r="CP341" s="103"/>
      <c r="CQ341" s="103"/>
      <c r="CR341" s="103"/>
      <c r="CS341" s="103"/>
      <c r="CT341" s="103"/>
      <c r="CU341" s="103"/>
      <c r="CV341" s="103"/>
      <c r="CW341" s="103"/>
      <c r="CX341" s="103"/>
      <c r="CY341" s="103"/>
      <c r="CZ341" s="103"/>
      <c r="DA341" s="115"/>
      <c r="DB341" s="115"/>
      <c r="DC341" s="115"/>
      <c r="DD341" s="115"/>
      <c r="DE341" s="115"/>
      <c r="DF341" s="115"/>
    </row>
    <row r="342" spans="1:110" ht="12.75">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101"/>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c r="CF342" s="103"/>
      <c r="CG342" s="103"/>
      <c r="CH342" s="103"/>
      <c r="CI342" s="103"/>
      <c r="CJ342" s="103"/>
      <c r="CK342" s="103"/>
      <c r="CL342" s="103"/>
      <c r="CM342" s="103"/>
      <c r="CN342" s="103"/>
      <c r="CO342" s="103"/>
      <c r="CP342" s="103"/>
      <c r="CQ342" s="103"/>
      <c r="CR342" s="103"/>
      <c r="CS342" s="103"/>
      <c r="CT342" s="103"/>
      <c r="CU342" s="103"/>
      <c r="CV342" s="103"/>
      <c r="CW342" s="103"/>
      <c r="CX342" s="103"/>
      <c r="CY342" s="103"/>
      <c r="CZ342" s="103"/>
      <c r="DA342" s="115"/>
      <c r="DB342" s="115"/>
      <c r="DC342" s="115"/>
      <c r="DD342" s="115"/>
      <c r="DE342" s="115"/>
      <c r="DF342" s="115"/>
    </row>
    <row r="343" spans="1:110" ht="12.75">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101"/>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c r="CF343" s="103"/>
      <c r="CG343" s="103"/>
      <c r="CH343" s="103"/>
      <c r="CI343" s="103"/>
      <c r="CJ343" s="103"/>
      <c r="CK343" s="103"/>
      <c r="CL343" s="103"/>
      <c r="CM343" s="103"/>
      <c r="CN343" s="103"/>
      <c r="CO343" s="103"/>
      <c r="CP343" s="103"/>
      <c r="CQ343" s="103"/>
      <c r="CR343" s="103"/>
      <c r="CS343" s="103"/>
      <c r="CT343" s="103"/>
      <c r="CU343" s="103"/>
      <c r="CV343" s="103"/>
      <c r="CW343" s="103"/>
      <c r="CX343" s="103"/>
      <c r="CY343" s="103"/>
      <c r="CZ343" s="103"/>
      <c r="DA343" s="115"/>
      <c r="DB343" s="115"/>
      <c r="DC343" s="115"/>
      <c r="DD343" s="115"/>
      <c r="DE343" s="115"/>
      <c r="DF343" s="115"/>
    </row>
    <row r="344" spans="1:110" ht="12.75">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101"/>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c r="CF344" s="103"/>
      <c r="CG344" s="103"/>
      <c r="CH344" s="103"/>
      <c r="CI344" s="103"/>
      <c r="CJ344" s="103"/>
      <c r="CK344" s="103"/>
      <c r="CL344" s="103"/>
      <c r="CM344" s="103"/>
      <c r="CN344" s="103"/>
      <c r="CO344" s="103"/>
      <c r="CP344" s="103"/>
      <c r="CQ344" s="103"/>
      <c r="CR344" s="103"/>
      <c r="CS344" s="103"/>
      <c r="CT344" s="103"/>
      <c r="CU344" s="103"/>
      <c r="CV344" s="103"/>
      <c r="CW344" s="103"/>
      <c r="CX344" s="103"/>
      <c r="CY344" s="103"/>
      <c r="CZ344" s="103"/>
      <c r="DA344" s="115"/>
      <c r="DB344" s="115"/>
      <c r="DC344" s="115"/>
      <c r="DD344" s="115"/>
      <c r="DE344" s="115"/>
      <c r="DF344" s="115"/>
    </row>
    <row r="345" spans="1:110" ht="12.75">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101"/>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c r="CF345" s="103"/>
      <c r="CG345" s="103"/>
      <c r="CH345" s="103"/>
      <c r="CI345" s="103"/>
      <c r="CJ345" s="103"/>
      <c r="CK345" s="103"/>
      <c r="CL345" s="103"/>
      <c r="CM345" s="103"/>
      <c r="CN345" s="103"/>
      <c r="CO345" s="103"/>
      <c r="CP345" s="103"/>
      <c r="CQ345" s="103"/>
      <c r="CR345" s="103"/>
      <c r="CS345" s="103"/>
      <c r="CT345" s="103"/>
      <c r="CU345" s="103"/>
      <c r="CV345" s="103"/>
      <c r="CW345" s="103"/>
      <c r="CX345" s="103"/>
      <c r="CY345" s="103"/>
      <c r="CZ345" s="103"/>
      <c r="DA345" s="115"/>
      <c r="DB345" s="115"/>
      <c r="DC345" s="115"/>
      <c r="DD345" s="115"/>
      <c r="DE345" s="115"/>
      <c r="DF345" s="115"/>
    </row>
    <row r="346" spans="1:110" ht="12.75">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101"/>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c r="CX346" s="103"/>
      <c r="CY346" s="103"/>
      <c r="CZ346" s="103"/>
      <c r="DA346" s="115"/>
      <c r="DB346" s="115"/>
      <c r="DC346" s="115"/>
      <c r="DD346" s="115"/>
      <c r="DE346" s="115"/>
      <c r="DF346" s="115"/>
    </row>
    <row r="347" spans="1:110" ht="12.75">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101"/>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c r="CF347" s="103"/>
      <c r="CG347" s="103"/>
      <c r="CH347" s="103"/>
      <c r="CI347" s="103"/>
      <c r="CJ347" s="103"/>
      <c r="CK347" s="103"/>
      <c r="CL347" s="103"/>
      <c r="CM347" s="103"/>
      <c r="CN347" s="103"/>
      <c r="CO347" s="103"/>
      <c r="CP347" s="103"/>
      <c r="CQ347" s="103"/>
      <c r="CR347" s="103"/>
      <c r="CS347" s="103"/>
      <c r="CT347" s="103"/>
      <c r="CU347" s="103"/>
      <c r="CV347" s="103"/>
      <c r="CW347" s="103"/>
      <c r="CX347" s="103"/>
      <c r="CY347" s="103"/>
      <c r="CZ347" s="103"/>
      <c r="DA347" s="115"/>
      <c r="DB347" s="115"/>
      <c r="DC347" s="115"/>
      <c r="DD347" s="115"/>
      <c r="DE347" s="115"/>
      <c r="DF347" s="115"/>
    </row>
    <row r="348" spans="1:110" ht="12.75">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101"/>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c r="CF348" s="103"/>
      <c r="CG348" s="103"/>
      <c r="CH348" s="103"/>
      <c r="CI348" s="103"/>
      <c r="CJ348" s="103"/>
      <c r="CK348" s="103"/>
      <c r="CL348" s="103"/>
      <c r="CM348" s="103"/>
      <c r="CN348" s="103"/>
      <c r="CO348" s="103"/>
      <c r="CP348" s="103"/>
      <c r="CQ348" s="103"/>
      <c r="CR348" s="103"/>
      <c r="CS348" s="103"/>
      <c r="CT348" s="103"/>
      <c r="CU348" s="103"/>
      <c r="CV348" s="103"/>
      <c r="CW348" s="103"/>
      <c r="CX348" s="103"/>
      <c r="CY348" s="103"/>
      <c r="CZ348" s="103"/>
      <c r="DA348" s="115"/>
      <c r="DB348" s="115"/>
      <c r="DC348" s="115"/>
      <c r="DD348" s="115"/>
      <c r="DE348" s="115"/>
      <c r="DF348" s="115"/>
    </row>
    <row r="349" spans="1:110" ht="12.75">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101"/>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c r="CF349" s="103"/>
      <c r="CG349" s="103"/>
      <c r="CH349" s="103"/>
      <c r="CI349" s="103"/>
      <c r="CJ349" s="103"/>
      <c r="CK349" s="103"/>
      <c r="CL349" s="103"/>
      <c r="CM349" s="103"/>
      <c r="CN349" s="103"/>
      <c r="CO349" s="103"/>
      <c r="CP349" s="103"/>
      <c r="CQ349" s="103"/>
      <c r="CR349" s="103"/>
      <c r="CS349" s="103"/>
      <c r="CT349" s="103"/>
      <c r="CU349" s="103"/>
      <c r="CV349" s="103"/>
      <c r="CW349" s="103"/>
      <c r="CX349" s="103"/>
      <c r="CY349" s="103"/>
      <c r="CZ349" s="103"/>
      <c r="DA349" s="115"/>
      <c r="DB349" s="115"/>
      <c r="DC349" s="115"/>
      <c r="DD349" s="115"/>
      <c r="DE349" s="115"/>
      <c r="DF349" s="115"/>
    </row>
    <row r="350" spans="1:110" ht="12.75">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101"/>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c r="CF350" s="103"/>
      <c r="CG350" s="103"/>
      <c r="CH350" s="103"/>
      <c r="CI350" s="103"/>
      <c r="CJ350" s="103"/>
      <c r="CK350" s="103"/>
      <c r="CL350" s="103"/>
      <c r="CM350" s="103"/>
      <c r="CN350" s="103"/>
      <c r="CO350" s="103"/>
      <c r="CP350" s="103"/>
      <c r="CQ350" s="103"/>
      <c r="CR350" s="103"/>
      <c r="CS350" s="103"/>
      <c r="CT350" s="103"/>
      <c r="CU350" s="103"/>
      <c r="CV350" s="103"/>
      <c r="CW350" s="103"/>
      <c r="CX350" s="103"/>
      <c r="CY350" s="103"/>
      <c r="CZ350" s="103"/>
      <c r="DA350" s="115"/>
      <c r="DB350" s="115"/>
      <c r="DC350" s="115"/>
      <c r="DD350" s="115"/>
      <c r="DE350" s="115"/>
      <c r="DF350" s="115"/>
    </row>
    <row r="351" spans="1:110" ht="12.75">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101"/>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c r="CF351" s="103"/>
      <c r="CG351" s="103"/>
      <c r="CH351" s="103"/>
      <c r="CI351" s="103"/>
      <c r="CJ351" s="103"/>
      <c r="CK351" s="103"/>
      <c r="CL351" s="103"/>
      <c r="CM351" s="103"/>
      <c r="CN351" s="103"/>
      <c r="CO351" s="103"/>
      <c r="CP351" s="103"/>
      <c r="CQ351" s="103"/>
      <c r="CR351" s="103"/>
      <c r="CS351" s="103"/>
      <c r="CT351" s="103"/>
      <c r="CU351" s="103"/>
      <c r="CV351" s="103"/>
      <c r="CW351" s="103"/>
      <c r="CX351" s="103"/>
      <c r="CY351" s="103"/>
      <c r="CZ351" s="103"/>
      <c r="DA351" s="115"/>
      <c r="DB351" s="115"/>
      <c r="DC351" s="115"/>
      <c r="DD351" s="115"/>
      <c r="DE351" s="115"/>
      <c r="DF351" s="115"/>
    </row>
    <row r="352" spans="1:110" ht="12.75">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101"/>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c r="CF352" s="103"/>
      <c r="CG352" s="103"/>
      <c r="CH352" s="103"/>
      <c r="CI352" s="103"/>
      <c r="CJ352" s="103"/>
      <c r="CK352" s="103"/>
      <c r="CL352" s="103"/>
      <c r="CM352" s="103"/>
      <c r="CN352" s="103"/>
      <c r="CO352" s="103"/>
      <c r="CP352" s="103"/>
      <c r="CQ352" s="103"/>
      <c r="CR352" s="103"/>
      <c r="CS352" s="103"/>
      <c r="CT352" s="103"/>
      <c r="CU352" s="103"/>
      <c r="CV352" s="103"/>
      <c r="CW352" s="103"/>
      <c r="CX352" s="103"/>
      <c r="CY352" s="103"/>
      <c r="CZ352" s="103"/>
      <c r="DA352" s="115"/>
      <c r="DB352" s="115"/>
      <c r="DC352" s="115"/>
      <c r="DD352" s="115"/>
      <c r="DE352" s="115"/>
      <c r="DF352" s="115"/>
    </row>
    <row r="353" spans="1:110" ht="12.75">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101"/>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c r="CI353" s="103"/>
      <c r="CJ353" s="103"/>
      <c r="CK353" s="103"/>
      <c r="CL353" s="103"/>
      <c r="CM353" s="103"/>
      <c r="CN353" s="103"/>
      <c r="CO353" s="103"/>
      <c r="CP353" s="103"/>
      <c r="CQ353" s="103"/>
      <c r="CR353" s="103"/>
      <c r="CS353" s="103"/>
      <c r="CT353" s="103"/>
      <c r="CU353" s="103"/>
      <c r="CV353" s="103"/>
      <c r="CW353" s="103"/>
      <c r="CX353" s="103"/>
      <c r="CY353" s="103"/>
      <c r="CZ353" s="103"/>
      <c r="DA353" s="115"/>
      <c r="DB353" s="115"/>
      <c r="DC353" s="115"/>
      <c r="DD353" s="115"/>
      <c r="DE353" s="115"/>
      <c r="DF353" s="115"/>
    </row>
    <row r="354" spans="1:110" ht="12.75">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101"/>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c r="CF354" s="103"/>
      <c r="CG354" s="103"/>
      <c r="CH354" s="103"/>
      <c r="CI354" s="103"/>
      <c r="CJ354" s="103"/>
      <c r="CK354" s="103"/>
      <c r="CL354" s="103"/>
      <c r="CM354" s="103"/>
      <c r="CN354" s="103"/>
      <c r="CO354" s="103"/>
      <c r="CP354" s="103"/>
      <c r="CQ354" s="103"/>
      <c r="CR354" s="103"/>
      <c r="CS354" s="103"/>
      <c r="CT354" s="103"/>
      <c r="CU354" s="103"/>
      <c r="CV354" s="103"/>
      <c r="CW354" s="103"/>
      <c r="CX354" s="103"/>
      <c r="CY354" s="103"/>
      <c r="CZ354" s="103"/>
      <c r="DA354" s="115"/>
      <c r="DB354" s="115"/>
      <c r="DC354" s="115"/>
      <c r="DD354" s="115"/>
      <c r="DE354" s="115"/>
      <c r="DF354" s="115"/>
    </row>
    <row r="355" spans="1:110" ht="12.75">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101"/>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c r="CF355" s="103"/>
      <c r="CG355" s="103"/>
      <c r="CH355" s="103"/>
      <c r="CI355" s="103"/>
      <c r="CJ355" s="103"/>
      <c r="CK355" s="103"/>
      <c r="CL355" s="103"/>
      <c r="CM355" s="103"/>
      <c r="CN355" s="103"/>
      <c r="CO355" s="103"/>
      <c r="CP355" s="103"/>
      <c r="CQ355" s="103"/>
      <c r="CR355" s="103"/>
      <c r="CS355" s="103"/>
      <c r="CT355" s="103"/>
      <c r="CU355" s="103"/>
      <c r="CV355" s="103"/>
      <c r="CW355" s="103"/>
      <c r="CX355" s="103"/>
      <c r="CY355" s="103"/>
      <c r="CZ355" s="103"/>
      <c r="DA355" s="115"/>
      <c r="DB355" s="115"/>
      <c r="DC355" s="115"/>
      <c r="DD355" s="115"/>
      <c r="DE355" s="115"/>
      <c r="DF355" s="115"/>
    </row>
    <row r="356" spans="1:110" ht="12.75">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101"/>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c r="CF356" s="103"/>
      <c r="CG356" s="103"/>
      <c r="CH356" s="103"/>
      <c r="CI356" s="103"/>
      <c r="CJ356" s="103"/>
      <c r="CK356" s="103"/>
      <c r="CL356" s="103"/>
      <c r="CM356" s="103"/>
      <c r="CN356" s="103"/>
      <c r="CO356" s="103"/>
      <c r="CP356" s="103"/>
      <c r="CQ356" s="103"/>
      <c r="CR356" s="103"/>
      <c r="CS356" s="103"/>
      <c r="CT356" s="103"/>
      <c r="CU356" s="103"/>
      <c r="CV356" s="103"/>
      <c r="CW356" s="103"/>
      <c r="CX356" s="103"/>
      <c r="CY356" s="103"/>
      <c r="CZ356" s="103"/>
      <c r="DA356" s="115"/>
      <c r="DB356" s="115"/>
      <c r="DC356" s="115"/>
      <c r="DD356" s="115"/>
      <c r="DE356" s="115"/>
      <c r="DF356" s="115"/>
    </row>
    <row r="357" spans="1:110" ht="12.75">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101"/>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c r="CF357" s="103"/>
      <c r="CG357" s="103"/>
      <c r="CH357" s="103"/>
      <c r="CI357" s="103"/>
      <c r="CJ357" s="103"/>
      <c r="CK357" s="103"/>
      <c r="CL357" s="103"/>
      <c r="CM357" s="103"/>
      <c r="CN357" s="103"/>
      <c r="CO357" s="103"/>
      <c r="CP357" s="103"/>
      <c r="CQ357" s="103"/>
      <c r="CR357" s="103"/>
      <c r="CS357" s="103"/>
      <c r="CT357" s="103"/>
      <c r="CU357" s="103"/>
      <c r="CV357" s="103"/>
      <c r="CW357" s="103"/>
      <c r="CX357" s="103"/>
      <c r="CY357" s="103"/>
      <c r="CZ357" s="103"/>
      <c r="DA357" s="115"/>
      <c r="DB357" s="115"/>
      <c r="DC357" s="115"/>
      <c r="DD357" s="115"/>
      <c r="DE357" s="115"/>
      <c r="DF357" s="115"/>
    </row>
    <row r="358" spans="1:110" ht="12.75">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101"/>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c r="CI358" s="103"/>
      <c r="CJ358" s="103"/>
      <c r="CK358" s="103"/>
      <c r="CL358" s="103"/>
      <c r="CM358" s="103"/>
      <c r="CN358" s="103"/>
      <c r="CO358" s="103"/>
      <c r="CP358" s="103"/>
      <c r="CQ358" s="103"/>
      <c r="CR358" s="103"/>
      <c r="CS358" s="103"/>
      <c r="CT358" s="103"/>
      <c r="CU358" s="103"/>
      <c r="CV358" s="103"/>
      <c r="CW358" s="103"/>
      <c r="CX358" s="103"/>
      <c r="CY358" s="103"/>
      <c r="CZ358" s="103"/>
      <c r="DA358" s="115"/>
      <c r="DB358" s="115"/>
      <c r="DC358" s="115"/>
      <c r="DD358" s="115"/>
      <c r="DE358" s="115"/>
      <c r="DF358" s="115"/>
    </row>
    <row r="359" spans="1:110" ht="12.75">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101"/>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c r="CI359" s="103"/>
      <c r="CJ359" s="103"/>
      <c r="CK359" s="103"/>
      <c r="CL359" s="103"/>
      <c r="CM359" s="103"/>
      <c r="CN359" s="103"/>
      <c r="CO359" s="103"/>
      <c r="CP359" s="103"/>
      <c r="CQ359" s="103"/>
      <c r="CR359" s="103"/>
      <c r="CS359" s="103"/>
      <c r="CT359" s="103"/>
      <c r="CU359" s="103"/>
      <c r="CV359" s="103"/>
      <c r="CW359" s="103"/>
      <c r="CX359" s="103"/>
      <c r="CY359" s="103"/>
      <c r="CZ359" s="103"/>
      <c r="DA359" s="115"/>
      <c r="DB359" s="115"/>
      <c r="DC359" s="115"/>
      <c r="DD359" s="115"/>
      <c r="DE359" s="115"/>
      <c r="DF359" s="115"/>
    </row>
    <row r="360" spans="1:110" ht="12.75">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101"/>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c r="CF360" s="103"/>
      <c r="CG360" s="103"/>
      <c r="CH360" s="103"/>
      <c r="CI360" s="103"/>
      <c r="CJ360" s="103"/>
      <c r="CK360" s="103"/>
      <c r="CL360" s="103"/>
      <c r="CM360" s="103"/>
      <c r="CN360" s="103"/>
      <c r="CO360" s="103"/>
      <c r="CP360" s="103"/>
      <c r="CQ360" s="103"/>
      <c r="CR360" s="103"/>
      <c r="CS360" s="103"/>
      <c r="CT360" s="103"/>
      <c r="CU360" s="103"/>
      <c r="CV360" s="103"/>
      <c r="CW360" s="103"/>
      <c r="CX360" s="103"/>
      <c r="CY360" s="103"/>
      <c r="CZ360" s="103"/>
      <c r="DA360" s="115"/>
      <c r="DB360" s="115"/>
      <c r="DC360" s="115"/>
      <c r="DD360" s="115"/>
      <c r="DE360" s="115"/>
      <c r="DF360" s="115"/>
    </row>
    <row r="361" spans="1:110" ht="12.75">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101"/>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c r="CF361" s="103"/>
      <c r="CG361" s="103"/>
      <c r="CH361" s="103"/>
      <c r="CI361" s="103"/>
      <c r="CJ361" s="103"/>
      <c r="CK361" s="103"/>
      <c r="CL361" s="103"/>
      <c r="CM361" s="103"/>
      <c r="CN361" s="103"/>
      <c r="CO361" s="103"/>
      <c r="CP361" s="103"/>
      <c r="CQ361" s="103"/>
      <c r="CR361" s="103"/>
      <c r="CS361" s="103"/>
      <c r="CT361" s="103"/>
      <c r="CU361" s="103"/>
      <c r="CV361" s="103"/>
      <c r="CW361" s="103"/>
      <c r="CX361" s="103"/>
      <c r="CY361" s="103"/>
      <c r="CZ361" s="103"/>
      <c r="DA361" s="115"/>
      <c r="DB361" s="115"/>
      <c r="DC361" s="115"/>
      <c r="DD361" s="115"/>
      <c r="DE361" s="115"/>
      <c r="DF361" s="115"/>
    </row>
    <row r="362" spans="1:110" ht="12.7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101"/>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c r="CF362" s="103"/>
      <c r="CG362" s="103"/>
      <c r="CH362" s="103"/>
      <c r="CI362" s="103"/>
      <c r="CJ362" s="103"/>
      <c r="CK362" s="103"/>
      <c r="CL362" s="103"/>
      <c r="CM362" s="103"/>
      <c r="CN362" s="103"/>
      <c r="CO362" s="103"/>
      <c r="CP362" s="103"/>
      <c r="CQ362" s="103"/>
      <c r="CR362" s="103"/>
      <c r="CS362" s="103"/>
      <c r="CT362" s="103"/>
      <c r="CU362" s="103"/>
      <c r="CV362" s="103"/>
      <c r="CW362" s="103"/>
      <c r="CX362" s="103"/>
      <c r="CY362" s="103"/>
      <c r="CZ362" s="103"/>
      <c r="DA362" s="115"/>
      <c r="DB362" s="115"/>
      <c r="DC362" s="115"/>
      <c r="DD362" s="115"/>
      <c r="DE362" s="115"/>
      <c r="DF362" s="115"/>
    </row>
    <row r="363" spans="1:110" ht="12.75">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101"/>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c r="CF363" s="103"/>
      <c r="CG363" s="103"/>
      <c r="CH363" s="103"/>
      <c r="CI363" s="103"/>
      <c r="CJ363" s="103"/>
      <c r="CK363" s="103"/>
      <c r="CL363" s="103"/>
      <c r="CM363" s="103"/>
      <c r="CN363" s="103"/>
      <c r="CO363" s="103"/>
      <c r="CP363" s="103"/>
      <c r="CQ363" s="103"/>
      <c r="CR363" s="103"/>
      <c r="CS363" s="103"/>
      <c r="CT363" s="103"/>
      <c r="CU363" s="103"/>
      <c r="CV363" s="103"/>
      <c r="CW363" s="103"/>
      <c r="CX363" s="103"/>
      <c r="CY363" s="103"/>
      <c r="CZ363" s="103"/>
      <c r="DA363" s="115"/>
      <c r="DB363" s="115"/>
      <c r="DC363" s="115"/>
      <c r="DD363" s="115"/>
      <c r="DE363" s="115"/>
      <c r="DF363" s="115"/>
    </row>
    <row r="364" spans="1:110" ht="12.7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101"/>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c r="CF364" s="103"/>
      <c r="CG364" s="103"/>
      <c r="CH364" s="103"/>
      <c r="CI364" s="103"/>
      <c r="CJ364" s="103"/>
      <c r="CK364" s="103"/>
      <c r="CL364" s="103"/>
      <c r="CM364" s="103"/>
      <c r="CN364" s="103"/>
      <c r="CO364" s="103"/>
      <c r="CP364" s="103"/>
      <c r="CQ364" s="103"/>
      <c r="CR364" s="103"/>
      <c r="CS364" s="103"/>
      <c r="CT364" s="103"/>
      <c r="CU364" s="103"/>
      <c r="CV364" s="103"/>
      <c r="CW364" s="103"/>
      <c r="CX364" s="103"/>
      <c r="CY364" s="103"/>
      <c r="CZ364" s="103"/>
      <c r="DA364" s="115"/>
      <c r="DB364" s="115"/>
      <c r="DC364" s="115"/>
      <c r="DD364" s="115"/>
      <c r="DE364" s="115"/>
      <c r="DF364" s="115"/>
    </row>
    <row r="365" spans="1:110" ht="12.75">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101"/>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c r="CF365" s="103"/>
      <c r="CG365" s="103"/>
      <c r="CH365" s="103"/>
      <c r="CI365" s="103"/>
      <c r="CJ365" s="103"/>
      <c r="CK365" s="103"/>
      <c r="CL365" s="103"/>
      <c r="CM365" s="103"/>
      <c r="CN365" s="103"/>
      <c r="CO365" s="103"/>
      <c r="CP365" s="103"/>
      <c r="CQ365" s="103"/>
      <c r="CR365" s="103"/>
      <c r="CS365" s="103"/>
      <c r="CT365" s="103"/>
      <c r="CU365" s="103"/>
      <c r="CV365" s="103"/>
      <c r="CW365" s="103"/>
      <c r="CX365" s="103"/>
      <c r="CY365" s="103"/>
      <c r="CZ365" s="103"/>
      <c r="DA365" s="115"/>
      <c r="DB365" s="115"/>
      <c r="DC365" s="115"/>
      <c r="DD365" s="115"/>
      <c r="DE365" s="115"/>
      <c r="DF365" s="115"/>
    </row>
    <row r="366" spans="1:110" ht="12.75">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101"/>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c r="CF366" s="103"/>
      <c r="CG366" s="103"/>
      <c r="CH366" s="103"/>
      <c r="CI366" s="103"/>
      <c r="CJ366" s="103"/>
      <c r="CK366" s="103"/>
      <c r="CL366" s="103"/>
      <c r="CM366" s="103"/>
      <c r="CN366" s="103"/>
      <c r="CO366" s="103"/>
      <c r="CP366" s="103"/>
      <c r="CQ366" s="103"/>
      <c r="CR366" s="103"/>
      <c r="CS366" s="103"/>
      <c r="CT366" s="103"/>
      <c r="CU366" s="103"/>
      <c r="CV366" s="103"/>
      <c r="CW366" s="103"/>
      <c r="CX366" s="103"/>
      <c r="CY366" s="103"/>
      <c r="CZ366" s="103"/>
      <c r="DA366" s="115"/>
      <c r="DB366" s="115"/>
      <c r="DC366" s="115"/>
      <c r="DD366" s="115"/>
      <c r="DE366" s="115"/>
      <c r="DF366" s="115"/>
    </row>
    <row r="367" spans="1:110" ht="12.75">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101"/>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c r="CF367" s="103"/>
      <c r="CG367" s="103"/>
      <c r="CH367" s="103"/>
      <c r="CI367" s="103"/>
      <c r="CJ367" s="103"/>
      <c r="CK367" s="103"/>
      <c r="CL367" s="103"/>
      <c r="CM367" s="103"/>
      <c r="CN367" s="103"/>
      <c r="CO367" s="103"/>
      <c r="CP367" s="103"/>
      <c r="CQ367" s="103"/>
      <c r="CR367" s="103"/>
      <c r="CS367" s="103"/>
      <c r="CT367" s="103"/>
      <c r="CU367" s="103"/>
      <c r="CV367" s="103"/>
      <c r="CW367" s="103"/>
      <c r="CX367" s="103"/>
      <c r="CY367" s="103"/>
      <c r="CZ367" s="103"/>
      <c r="DA367" s="115"/>
      <c r="DB367" s="115"/>
      <c r="DC367" s="115"/>
      <c r="DD367" s="115"/>
      <c r="DE367" s="115"/>
      <c r="DF367" s="115"/>
    </row>
    <row r="368" spans="1:110" ht="12.75">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101"/>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c r="CX368" s="103"/>
      <c r="CY368" s="103"/>
      <c r="CZ368" s="103"/>
      <c r="DA368" s="115"/>
      <c r="DB368" s="115"/>
      <c r="DC368" s="115"/>
      <c r="DD368" s="115"/>
      <c r="DE368" s="115"/>
      <c r="DF368" s="115"/>
    </row>
    <row r="369" spans="1:110" ht="12.75">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101"/>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c r="CX369" s="103"/>
      <c r="CY369" s="103"/>
      <c r="CZ369" s="103"/>
      <c r="DA369" s="115"/>
      <c r="DB369" s="115"/>
      <c r="DC369" s="115"/>
      <c r="DD369" s="115"/>
      <c r="DE369" s="115"/>
      <c r="DF369" s="115"/>
    </row>
    <row r="370" spans="1:110" ht="12.75">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101"/>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c r="CX370" s="103"/>
      <c r="CY370" s="103"/>
      <c r="CZ370" s="103"/>
      <c r="DA370" s="115"/>
      <c r="DB370" s="115"/>
      <c r="DC370" s="115"/>
      <c r="DD370" s="115"/>
      <c r="DE370" s="115"/>
      <c r="DF370" s="115"/>
    </row>
    <row r="371" spans="1:110" ht="12.75">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101"/>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c r="CX371" s="103"/>
      <c r="CY371" s="103"/>
      <c r="CZ371" s="103"/>
      <c r="DA371" s="115"/>
      <c r="DB371" s="115"/>
      <c r="DC371" s="115"/>
      <c r="DD371" s="115"/>
      <c r="DE371" s="115"/>
      <c r="DF371" s="115"/>
    </row>
    <row r="372" spans="1:110" ht="12.75">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101"/>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c r="CX372" s="103"/>
      <c r="CY372" s="103"/>
      <c r="CZ372" s="103"/>
      <c r="DA372" s="115"/>
      <c r="DB372" s="115"/>
      <c r="DC372" s="115"/>
      <c r="DD372" s="115"/>
      <c r="DE372" s="115"/>
      <c r="DF372" s="115"/>
    </row>
    <row r="373" spans="1:110" ht="12.75">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101"/>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c r="CX373" s="103"/>
      <c r="CY373" s="103"/>
      <c r="CZ373" s="103"/>
      <c r="DA373" s="115"/>
      <c r="DB373" s="115"/>
      <c r="DC373" s="115"/>
      <c r="DD373" s="115"/>
      <c r="DE373" s="115"/>
      <c r="DF373" s="115"/>
    </row>
    <row r="374" spans="1:110" ht="12.75">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101"/>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3"/>
      <c r="DA374" s="115"/>
      <c r="DB374" s="115"/>
      <c r="DC374" s="115"/>
      <c r="DD374" s="115"/>
      <c r="DE374" s="115"/>
      <c r="DF374" s="115"/>
    </row>
    <row r="375" spans="1:110" ht="12.75">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101"/>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c r="CX375" s="103"/>
      <c r="CY375" s="103"/>
      <c r="CZ375" s="103"/>
      <c r="DA375" s="115"/>
      <c r="DB375" s="115"/>
      <c r="DC375" s="115"/>
      <c r="DD375" s="115"/>
      <c r="DE375" s="115"/>
      <c r="DF375" s="115"/>
    </row>
    <row r="376" spans="1:110" ht="12.75">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101"/>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c r="CX376" s="103"/>
      <c r="CY376" s="103"/>
      <c r="CZ376" s="103"/>
      <c r="DA376" s="115"/>
      <c r="DB376" s="115"/>
      <c r="DC376" s="115"/>
      <c r="DD376" s="115"/>
      <c r="DE376" s="115"/>
      <c r="DF376" s="115"/>
    </row>
    <row r="377" spans="1:110" ht="12.75">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101"/>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c r="CX377" s="103"/>
      <c r="CY377" s="103"/>
      <c r="CZ377" s="103"/>
      <c r="DA377" s="115"/>
      <c r="DB377" s="115"/>
      <c r="DC377" s="115"/>
      <c r="DD377" s="115"/>
      <c r="DE377" s="115"/>
      <c r="DF377" s="115"/>
    </row>
    <row r="378" spans="1:110" ht="12.75">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101"/>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c r="CX378" s="103"/>
      <c r="CY378" s="103"/>
      <c r="CZ378" s="103"/>
      <c r="DA378" s="115"/>
      <c r="DB378" s="115"/>
      <c r="DC378" s="115"/>
      <c r="DD378" s="115"/>
      <c r="DE378" s="115"/>
      <c r="DF378" s="115"/>
    </row>
    <row r="379" spans="1:110" ht="12.75">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101"/>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c r="CX379" s="103"/>
      <c r="CY379" s="103"/>
      <c r="CZ379" s="103"/>
      <c r="DA379" s="115"/>
      <c r="DB379" s="115"/>
      <c r="DC379" s="115"/>
      <c r="DD379" s="115"/>
      <c r="DE379" s="115"/>
      <c r="DF379" s="115"/>
    </row>
    <row r="380" spans="1:110" ht="12.75">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101"/>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c r="CX380" s="103"/>
      <c r="CY380" s="103"/>
      <c r="CZ380" s="103"/>
      <c r="DA380" s="115"/>
      <c r="DB380" s="115"/>
      <c r="DC380" s="115"/>
      <c r="DD380" s="115"/>
      <c r="DE380" s="115"/>
      <c r="DF380" s="115"/>
    </row>
    <row r="381" spans="1:110" ht="12.75">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101"/>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3"/>
      <c r="CW381" s="103"/>
      <c r="CX381" s="103"/>
      <c r="CY381" s="103"/>
      <c r="CZ381" s="103"/>
      <c r="DA381" s="115"/>
      <c r="DB381" s="115"/>
      <c r="DC381" s="115"/>
      <c r="DD381" s="115"/>
      <c r="DE381" s="115"/>
      <c r="DF381" s="115"/>
    </row>
    <row r="382" spans="1:110" ht="12.75">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101"/>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3"/>
      <c r="CW382" s="103"/>
      <c r="CX382" s="103"/>
      <c r="CY382" s="103"/>
      <c r="CZ382" s="103"/>
      <c r="DA382" s="115"/>
      <c r="DB382" s="115"/>
      <c r="DC382" s="115"/>
      <c r="DD382" s="115"/>
      <c r="DE382" s="115"/>
      <c r="DF382" s="115"/>
    </row>
    <row r="383" spans="1:110" ht="12.75">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101"/>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3"/>
      <c r="DA383" s="115"/>
      <c r="DB383" s="115"/>
      <c r="DC383" s="115"/>
      <c r="DD383" s="115"/>
      <c r="DE383" s="115"/>
      <c r="DF383" s="115"/>
    </row>
    <row r="384" spans="1:110" ht="12.75">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101"/>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3"/>
      <c r="DA384" s="115"/>
      <c r="DB384" s="115"/>
      <c r="DC384" s="115"/>
      <c r="DD384" s="115"/>
      <c r="DE384" s="115"/>
      <c r="DF384" s="115"/>
    </row>
    <row r="385" spans="1:110" ht="12.75">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101"/>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3"/>
      <c r="DA385" s="115"/>
      <c r="DB385" s="115"/>
      <c r="DC385" s="115"/>
      <c r="DD385" s="115"/>
      <c r="DE385" s="115"/>
      <c r="DF385" s="115"/>
    </row>
    <row r="386" spans="1:110" ht="12.75">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101"/>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3"/>
      <c r="DA386" s="115"/>
      <c r="DB386" s="115"/>
      <c r="DC386" s="115"/>
      <c r="DD386" s="115"/>
      <c r="DE386" s="115"/>
      <c r="DF386" s="115"/>
    </row>
    <row r="387" spans="1:110" ht="12.75">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101"/>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3"/>
      <c r="DA387" s="115"/>
      <c r="DB387" s="115"/>
      <c r="DC387" s="115"/>
      <c r="DD387" s="115"/>
      <c r="DE387" s="115"/>
      <c r="DF387" s="115"/>
    </row>
    <row r="388" spans="1:110" ht="12.75">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101"/>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c r="CF388" s="103"/>
      <c r="CG388" s="103"/>
      <c r="CH388" s="103"/>
      <c r="CI388" s="103"/>
      <c r="CJ388" s="103"/>
      <c r="CK388" s="103"/>
      <c r="CL388" s="103"/>
      <c r="CM388" s="103"/>
      <c r="CN388" s="103"/>
      <c r="CO388" s="103"/>
      <c r="CP388" s="103"/>
      <c r="CQ388" s="103"/>
      <c r="CR388" s="103"/>
      <c r="CS388" s="103"/>
      <c r="CT388" s="103"/>
      <c r="CU388" s="103"/>
      <c r="CV388" s="103"/>
      <c r="CW388" s="103"/>
      <c r="CX388" s="103"/>
      <c r="CY388" s="103"/>
      <c r="CZ388" s="103"/>
      <c r="DA388" s="115"/>
      <c r="DB388" s="115"/>
      <c r="DC388" s="115"/>
      <c r="DD388" s="115"/>
      <c r="DE388" s="115"/>
      <c r="DF388" s="115"/>
    </row>
    <row r="389" spans="1:110" ht="12.75">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101"/>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c r="CF389" s="103"/>
      <c r="CG389" s="103"/>
      <c r="CH389" s="103"/>
      <c r="CI389" s="103"/>
      <c r="CJ389" s="103"/>
      <c r="CK389" s="103"/>
      <c r="CL389" s="103"/>
      <c r="CM389" s="103"/>
      <c r="CN389" s="103"/>
      <c r="CO389" s="103"/>
      <c r="CP389" s="103"/>
      <c r="CQ389" s="103"/>
      <c r="CR389" s="103"/>
      <c r="CS389" s="103"/>
      <c r="CT389" s="103"/>
      <c r="CU389" s="103"/>
      <c r="CV389" s="103"/>
      <c r="CW389" s="103"/>
      <c r="CX389" s="103"/>
      <c r="CY389" s="103"/>
      <c r="CZ389" s="103"/>
      <c r="DA389" s="115"/>
      <c r="DB389" s="115"/>
      <c r="DC389" s="115"/>
      <c r="DD389" s="115"/>
      <c r="DE389" s="115"/>
      <c r="DF389" s="115"/>
    </row>
    <row r="390" spans="1:110" ht="12.75">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101"/>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c r="CF390" s="103"/>
      <c r="CG390" s="103"/>
      <c r="CH390" s="103"/>
      <c r="CI390" s="103"/>
      <c r="CJ390" s="103"/>
      <c r="CK390" s="103"/>
      <c r="CL390" s="103"/>
      <c r="CM390" s="103"/>
      <c r="CN390" s="103"/>
      <c r="CO390" s="103"/>
      <c r="CP390" s="103"/>
      <c r="CQ390" s="103"/>
      <c r="CR390" s="103"/>
      <c r="CS390" s="103"/>
      <c r="CT390" s="103"/>
      <c r="CU390" s="103"/>
      <c r="CV390" s="103"/>
      <c r="CW390" s="103"/>
      <c r="CX390" s="103"/>
      <c r="CY390" s="103"/>
      <c r="CZ390" s="103"/>
      <c r="DA390" s="115"/>
      <c r="DB390" s="115"/>
      <c r="DC390" s="115"/>
      <c r="DD390" s="115"/>
      <c r="DE390" s="115"/>
      <c r="DF390" s="115"/>
    </row>
    <row r="391" spans="1:110" ht="12.75">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101"/>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3"/>
      <c r="CW391" s="103"/>
      <c r="CX391" s="103"/>
      <c r="CY391" s="103"/>
      <c r="CZ391" s="103"/>
      <c r="DA391" s="115"/>
      <c r="DB391" s="115"/>
      <c r="DC391" s="115"/>
      <c r="DD391" s="115"/>
      <c r="DE391" s="115"/>
      <c r="DF391" s="115"/>
    </row>
    <row r="392" spans="1:110" ht="12.75">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101"/>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c r="CI392" s="103"/>
      <c r="CJ392" s="103"/>
      <c r="CK392" s="103"/>
      <c r="CL392" s="103"/>
      <c r="CM392" s="103"/>
      <c r="CN392" s="103"/>
      <c r="CO392" s="103"/>
      <c r="CP392" s="103"/>
      <c r="CQ392" s="103"/>
      <c r="CR392" s="103"/>
      <c r="CS392" s="103"/>
      <c r="CT392" s="103"/>
      <c r="CU392" s="103"/>
      <c r="CV392" s="103"/>
      <c r="CW392" s="103"/>
      <c r="CX392" s="103"/>
      <c r="CY392" s="103"/>
      <c r="CZ392" s="103"/>
      <c r="DA392" s="115"/>
      <c r="DB392" s="115"/>
      <c r="DC392" s="115"/>
      <c r="DD392" s="115"/>
      <c r="DE392" s="115"/>
      <c r="DF392" s="115"/>
    </row>
    <row r="393" spans="1:110" ht="12.75">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101"/>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c r="CI393" s="103"/>
      <c r="CJ393" s="103"/>
      <c r="CK393" s="103"/>
      <c r="CL393" s="103"/>
      <c r="CM393" s="103"/>
      <c r="CN393" s="103"/>
      <c r="CO393" s="103"/>
      <c r="CP393" s="103"/>
      <c r="CQ393" s="103"/>
      <c r="CR393" s="103"/>
      <c r="CS393" s="103"/>
      <c r="CT393" s="103"/>
      <c r="CU393" s="103"/>
      <c r="CV393" s="103"/>
      <c r="CW393" s="103"/>
      <c r="CX393" s="103"/>
      <c r="CY393" s="103"/>
      <c r="CZ393" s="103"/>
      <c r="DA393" s="115"/>
      <c r="DB393" s="115"/>
      <c r="DC393" s="115"/>
      <c r="DD393" s="115"/>
      <c r="DE393" s="115"/>
      <c r="DF393" s="115"/>
    </row>
    <row r="394" spans="1:110" ht="12.75">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101"/>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c r="CI394" s="103"/>
      <c r="CJ394" s="103"/>
      <c r="CK394" s="103"/>
      <c r="CL394" s="103"/>
      <c r="CM394" s="103"/>
      <c r="CN394" s="103"/>
      <c r="CO394" s="103"/>
      <c r="CP394" s="103"/>
      <c r="CQ394" s="103"/>
      <c r="CR394" s="103"/>
      <c r="CS394" s="103"/>
      <c r="CT394" s="103"/>
      <c r="CU394" s="103"/>
      <c r="CV394" s="103"/>
      <c r="CW394" s="103"/>
      <c r="CX394" s="103"/>
      <c r="CY394" s="103"/>
      <c r="CZ394" s="103"/>
      <c r="DA394" s="115"/>
      <c r="DB394" s="115"/>
      <c r="DC394" s="115"/>
      <c r="DD394" s="115"/>
      <c r="DE394" s="115"/>
      <c r="DF394" s="115"/>
    </row>
    <row r="395" spans="1:110" ht="12.75">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101"/>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3"/>
      <c r="CI395" s="103"/>
      <c r="CJ395" s="103"/>
      <c r="CK395" s="103"/>
      <c r="CL395" s="103"/>
      <c r="CM395" s="103"/>
      <c r="CN395" s="103"/>
      <c r="CO395" s="103"/>
      <c r="CP395" s="103"/>
      <c r="CQ395" s="103"/>
      <c r="CR395" s="103"/>
      <c r="CS395" s="103"/>
      <c r="CT395" s="103"/>
      <c r="CU395" s="103"/>
      <c r="CV395" s="103"/>
      <c r="CW395" s="103"/>
      <c r="CX395" s="103"/>
      <c r="CY395" s="103"/>
      <c r="CZ395" s="103"/>
      <c r="DA395" s="115"/>
      <c r="DB395" s="115"/>
      <c r="DC395" s="115"/>
      <c r="DD395" s="115"/>
      <c r="DE395" s="115"/>
      <c r="DF395" s="115"/>
    </row>
    <row r="396" spans="1:110" ht="12.75">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101"/>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3"/>
      <c r="CK396" s="103"/>
      <c r="CL396" s="103"/>
      <c r="CM396" s="103"/>
      <c r="CN396" s="103"/>
      <c r="CO396" s="103"/>
      <c r="CP396" s="103"/>
      <c r="CQ396" s="103"/>
      <c r="CR396" s="103"/>
      <c r="CS396" s="103"/>
      <c r="CT396" s="103"/>
      <c r="CU396" s="103"/>
      <c r="CV396" s="103"/>
      <c r="CW396" s="103"/>
      <c r="CX396" s="103"/>
      <c r="CY396" s="103"/>
      <c r="CZ396" s="103"/>
      <c r="DA396" s="115"/>
      <c r="DB396" s="115"/>
      <c r="DC396" s="115"/>
      <c r="DD396" s="115"/>
      <c r="DE396" s="115"/>
      <c r="DF396" s="115"/>
    </row>
    <row r="397" spans="1:110" ht="12.75">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101"/>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3"/>
      <c r="DA397" s="115"/>
      <c r="DB397" s="115"/>
      <c r="DC397" s="115"/>
      <c r="DD397" s="115"/>
      <c r="DE397" s="115"/>
      <c r="DF397" s="115"/>
    </row>
    <row r="398" spans="1:110" ht="12.75">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101"/>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c r="CI398" s="103"/>
      <c r="CJ398" s="103"/>
      <c r="CK398" s="103"/>
      <c r="CL398" s="103"/>
      <c r="CM398" s="103"/>
      <c r="CN398" s="103"/>
      <c r="CO398" s="103"/>
      <c r="CP398" s="103"/>
      <c r="CQ398" s="103"/>
      <c r="CR398" s="103"/>
      <c r="CS398" s="103"/>
      <c r="CT398" s="103"/>
      <c r="CU398" s="103"/>
      <c r="CV398" s="103"/>
      <c r="CW398" s="103"/>
      <c r="CX398" s="103"/>
      <c r="CY398" s="103"/>
      <c r="CZ398" s="103"/>
      <c r="DA398" s="115"/>
      <c r="DB398" s="115"/>
      <c r="DC398" s="115"/>
      <c r="DD398" s="115"/>
      <c r="DE398" s="115"/>
      <c r="DF398" s="115"/>
    </row>
    <row r="399" spans="1:110" ht="12.75">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101"/>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03"/>
      <c r="CD399" s="103"/>
      <c r="CE399" s="103"/>
      <c r="CF399" s="103"/>
      <c r="CG399" s="103"/>
      <c r="CH399" s="103"/>
      <c r="CI399" s="103"/>
      <c r="CJ399" s="103"/>
      <c r="CK399" s="103"/>
      <c r="CL399" s="103"/>
      <c r="CM399" s="103"/>
      <c r="CN399" s="103"/>
      <c r="CO399" s="103"/>
      <c r="CP399" s="103"/>
      <c r="CQ399" s="103"/>
      <c r="CR399" s="103"/>
      <c r="CS399" s="103"/>
      <c r="CT399" s="103"/>
      <c r="CU399" s="103"/>
      <c r="CV399" s="103"/>
      <c r="CW399" s="103"/>
      <c r="CX399" s="103"/>
      <c r="CY399" s="103"/>
      <c r="CZ399" s="103"/>
      <c r="DA399" s="115"/>
      <c r="DB399" s="115"/>
      <c r="DC399" s="115"/>
      <c r="DD399" s="115"/>
      <c r="DE399" s="115"/>
      <c r="DF399" s="115"/>
    </row>
    <row r="400" spans="1:110" ht="12.75">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101"/>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3"/>
      <c r="DA400" s="115"/>
      <c r="DB400" s="115"/>
      <c r="DC400" s="115"/>
      <c r="DD400" s="115"/>
      <c r="DE400" s="115"/>
      <c r="DF400" s="115"/>
    </row>
    <row r="401" spans="1:110" ht="12.75">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101"/>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3"/>
      <c r="DA401" s="115"/>
      <c r="DB401" s="115"/>
      <c r="DC401" s="115"/>
      <c r="DD401" s="115"/>
      <c r="DE401" s="115"/>
      <c r="DF401" s="115"/>
    </row>
    <row r="402" spans="1:110" ht="12.75">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101"/>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03"/>
      <c r="CD402" s="103"/>
      <c r="CE402" s="103"/>
      <c r="CF402" s="103"/>
      <c r="CG402" s="103"/>
      <c r="CH402" s="103"/>
      <c r="CI402" s="103"/>
      <c r="CJ402" s="103"/>
      <c r="CK402" s="103"/>
      <c r="CL402" s="103"/>
      <c r="CM402" s="103"/>
      <c r="CN402" s="103"/>
      <c r="CO402" s="103"/>
      <c r="CP402" s="103"/>
      <c r="CQ402" s="103"/>
      <c r="CR402" s="103"/>
      <c r="CS402" s="103"/>
      <c r="CT402" s="103"/>
      <c r="CU402" s="103"/>
      <c r="CV402" s="103"/>
      <c r="CW402" s="103"/>
      <c r="CX402" s="103"/>
      <c r="CY402" s="103"/>
      <c r="CZ402" s="103"/>
      <c r="DA402" s="115"/>
      <c r="DB402" s="115"/>
      <c r="DC402" s="115"/>
      <c r="DD402" s="115"/>
      <c r="DE402" s="115"/>
      <c r="DF402" s="115"/>
    </row>
    <row r="403" spans="1:110" ht="12.75">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101"/>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03"/>
      <c r="CD403" s="103"/>
      <c r="CE403" s="103"/>
      <c r="CF403" s="103"/>
      <c r="CG403" s="103"/>
      <c r="CH403" s="103"/>
      <c r="CI403" s="103"/>
      <c r="CJ403" s="103"/>
      <c r="CK403" s="103"/>
      <c r="CL403" s="103"/>
      <c r="CM403" s="103"/>
      <c r="CN403" s="103"/>
      <c r="CO403" s="103"/>
      <c r="CP403" s="103"/>
      <c r="CQ403" s="103"/>
      <c r="CR403" s="103"/>
      <c r="CS403" s="103"/>
      <c r="CT403" s="103"/>
      <c r="CU403" s="103"/>
      <c r="CV403" s="103"/>
      <c r="CW403" s="103"/>
      <c r="CX403" s="103"/>
      <c r="CY403" s="103"/>
      <c r="CZ403" s="103"/>
      <c r="DA403" s="115"/>
      <c r="DB403" s="115"/>
      <c r="DC403" s="115"/>
      <c r="DD403" s="115"/>
      <c r="DE403" s="115"/>
      <c r="DF403" s="115"/>
    </row>
    <row r="404" spans="1:110" ht="12.75">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101"/>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03"/>
      <c r="CD404" s="103"/>
      <c r="CE404" s="103"/>
      <c r="CF404" s="103"/>
      <c r="CG404" s="103"/>
      <c r="CH404" s="103"/>
      <c r="CI404" s="103"/>
      <c r="CJ404" s="103"/>
      <c r="CK404" s="103"/>
      <c r="CL404" s="103"/>
      <c r="CM404" s="103"/>
      <c r="CN404" s="103"/>
      <c r="CO404" s="103"/>
      <c r="CP404" s="103"/>
      <c r="CQ404" s="103"/>
      <c r="CR404" s="103"/>
      <c r="CS404" s="103"/>
      <c r="CT404" s="103"/>
      <c r="CU404" s="103"/>
      <c r="CV404" s="103"/>
      <c r="CW404" s="103"/>
      <c r="CX404" s="103"/>
      <c r="CY404" s="103"/>
      <c r="CZ404" s="103"/>
      <c r="DA404" s="115"/>
      <c r="DB404" s="115"/>
      <c r="DC404" s="115"/>
      <c r="DD404" s="115"/>
      <c r="DE404" s="115"/>
      <c r="DF404" s="115"/>
    </row>
    <row r="405" spans="1:110" ht="12.75">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101"/>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3"/>
      <c r="DA405" s="115"/>
      <c r="DB405" s="115"/>
      <c r="DC405" s="115"/>
      <c r="DD405" s="115"/>
      <c r="DE405" s="115"/>
      <c r="DF405" s="115"/>
    </row>
    <row r="406" spans="1:110" ht="12.75">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101"/>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03"/>
      <c r="CD406" s="103"/>
      <c r="CE406" s="103"/>
      <c r="CF406" s="103"/>
      <c r="CG406" s="103"/>
      <c r="CH406" s="103"/>
      <c r="CI406" s="103"/>
      <c r="CJ406" s="103"/>
      <c r="CK406" s="103"/>
      <c r="CL406" s="103"/>
      <c r="CM406" s="103"/>
      <c r="CN406" s="103"/>
      <c r="CO406" s="103"/>
      <c r="CP406" s="103"/>
      <c r="CQ406" s="103"/>
      <c r="CR406" s="103"/>
      <c r="CS406" s="103"/>
      <c r="CT406" s="103"/>
      <c r="CU406" s="103"/>
      <c r="CV406" s="103"/>
      <c r="CW406" s="103"/>
      <c r="CX406" s="103"/>
      <c r="CY406" s="103"/>
      <c r="CZ406" s="103"/>
      <c r="DA406" s="115"/>
      <c r="DB406" s="115"/>
      <c r="DC406" s="115"/>
      <c r="DD406" s="115"/>
      <c r="DE406" s="115"/>
      <c r="DF406" s="115"/>
    </row>
    <row r="407" spans="1:110" ht="12.75">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101"/>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03"/>
      <c r="CD407" s="103"/>
      <c r="CE407" s="103"/>
      <c r="CF407" s="103"/>
      <c r="CG407" s="103"/>
      <c r="CH407" s="103"/>
      <c r="CI407" s="103"/>
      <c r="CJ407" s="103"/>
      <c r="CK407" s="103"/>
      <c r="CL407" s="103"/>
      <c r="CM407" s="103"/>
      <c r="CN407" s="103"/>
      <c r="CO407" s="103"/>
      <c r="CP407" s="103"/>
      <c r="CQ407" s="103"/>
      <c r="CR407" s="103"/>
      <c r="CS407" s="103"/>
      <c r="CT407" s="103"/>
      <c r="CU407" s="103"/>
      <c r="CV407" s="103"/>
      <c r="CW407" s="103"/>
      <c r="CX407" s="103"/>
      <c r="CY407" s="103"/>
      <c r="CZ407" s="103"/>
      <c r="DA407" s="115"/>
      <c r="DB407" s="115"/>
      <c r="DC407" s="115"/>
      <c r="DD407" s="115"/>
      <c r="DE407" s="115"/>
      <c r="DF407" s="115"/>
    </row>
    <row r="408" spans="1:110" ht="12.75">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101"/>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03"/>
      <c r="CD408" s="103"/>
      <c r="CE408" s="103"/>
      <c r="CF408" s="103"/>
      <c r="CG408" s="103"/>
      <c r="CH408" s="103"/>
      <c r="CI408" s="103"/>
      <c r="CJ408" s="103"/>
      <c r="CK408" s="103"/>
      <c r="CL408" s="103"/>
      <c r="CM408" s="103"/>
      <c r="CN408" s="103"/>
      <c r="CO408" s="103"/>
      <c r="CP408" s="103"/>
      <c r="CQ408" s="103"/>
      <c r="CR408" s="103"/>
      <c r="CS408" s="103"/>
      <c r="CT408" s="103"/>
      <c r="CU408" s="103"/>
      <c r="CV408" s="103"/>
      <c r="CW408" s="103"/>
      <c r="CX408" s="103"/>
      <c r="CY408" s="103"/>
      <c r="CZ408" s="103"/>
      <c r="DA408" s="115"/>
      <c r="DB408" s="115"/>
      <c r="DC408" s="115"/>
      <c r="DD408" s="115"/>
      <c r="DE408" s="115"/>
      <c r="DF408" s="115"/>
    </row>
    <row r="409" spans="1:110" ht="12.75">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101"/>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03"/>
      <c r="CD409" s="103"/>
      <c r="CE409" s="103"/>
      <c r="CF409" s="103"/>
      <c r="CG409" s="103"/>
      <c r="CH409" s="103"/>
      <c r="CI409" s="103"/>
      <c r="CJ409" s="103"/>
      <c r="CK409" s="103"/>
      <c r="CL409" s="103"/>
      <c r="CM409" s="103"/>
      <c r="CN409" s="103"/>
      <c r="CO409" s="103"/>
      <c r="CP409" s="103"/>
      <c r="CQ409" s="103"/>
      <c r="CR409" s="103"/>
      <c r="CS409" s="103"/>
      <c r="CT409" s="103"/>
      <c r="CU409" s="103"/>
      <c r="CV409" s="103"/>
      <c r="CW409" s="103"/>
      <c r="CX409" s="103"/>
      <c r="CY409" s="103"/>
      <c r="CZ409" s="103"/>
      <c r="DA409" s="115"/>
      <c r="DB409" s="115"/>
      <c r="DC409" s="115"/>
      <c r="DD409" s="115"/>
      <c r="DE409" s="115"/>
      <c r="DF409" s="115"/>
    </row>
    <row r="410" spans="1:110" ht="12.75">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101"/>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03"/>
      <c r="CD410" s="103"/>
      <c r="CE410" s="103"/>
      <c r="CF410" s="103"/>
      <c r="CG410" s="103"/>
      <c r="CH410" s="103"/>
      <c r="CI410" s="103"/>
      <c r="CJ410" s="103"/>
      <c r="CK410" s="103"/>
      <c r="CL410" s="103"/>
      <c r="CM410" s="103"/>
      <c r="CN410" s="103"/>
      <c r="CO410" s="103"/>
      <c r="CP410" s="103"/>
      <c r="CQ410" s="103"/>
      <c r="CR410" s="103"/>
      <c r="CS410" s="103"/>
      <c r="CT410" s="103"/>
      <c r="CU410" s="103"/>
      <c r="CV410" s="103"/>
      <c r="CW410" s="103"/>
      <c r="CX410" s="103"/>
      <c r="CY410" s="103"/>
      <c r="CZ410" s="103"/>
      <c r="DA410" s="115"/>
      <c r="DB410" s="115"/>
      <c r="DC410" s="115"/>
      <c r="DD410" s="115"/>
      <c r="DE410" s="115"/>
      <c r="DF410" s="115"/>
    </row>
    <row r="411" spans="1:110" ht="12.75">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101"/>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03"/>
      <c r="CD411" s="103"/>
      <c r="CE411" s="103"/>
      <c r="CF411" s="103"/>
      <c r="CG411" s="103"/>
      <c r="CH411" s="103"/>
      <c r="CI411" s="103"/>
      <c r="CJ411" s="103"/>
      <c r="CK411" s="103"/>
      <c r="CL411" s="103"/>
      <c r="CM411" s="103"/>
      <c r="CN411" s="103"/>
      <c r="CO411" s="103"/>
      <c r="CP411" s="103"/>
      <c r="CQ411" s="103"/>
      <c r="CR411" s="103"/>
      <c r="CS411" s="103"/>
      <c r="CT411" s="103"/>
      <c r="CU411" s="103"/>
      <c r="CV411" s="103"/>
      <c r="CW411" s="103"/>
      <c r="CX411" s="103"/>
      <c r="CY411" s="103"/>
      <c r="CZ411" s="103"/>
      <c r="DA411" s="115"/>
      <c r="DB411" s="115"/>
      <c r="DC411" s="115"/>
      <c r="DD411" s="115"/>
      <c r="DE411" s="115"/>
      <c r="DF411" s="115"/>
    </row>
    <row r="412" spans="1:110" ht="12.75">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101"/>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03"/>
      <c r="CI412" s="103"/>
      <c r="CJ412" s="103"/>
      <c r="CK412" s="103"/>
      <c r="CL412" s="103"/>
      <c r="CM412" s="103"/>
      <c r="CN412" s="103"/>
      <c r="CO412" s="103"/>
      <c r="CP412" s="103"/>
      <c r="CQ412" s="103"/>
      <c r="CR412" s="103"/>
      <c r="CS412" s="103"/>
      <c r="CT412" s="103"/>
      <c r="CU412" s="103"/>
      <c r="CV412" s="103"/>
      <c r="CW412" s="103"/>
      <c r="CX412" s="103"/>
      <c r="CY412" s="103"/>
      <c r="CZ412" s="103"/>
      <c r="DA412" s="115"/>
      <c r="DB412" s="115"/>
      <c r="DC412" s="115"/>
      <c r="DD412" s="115"/>
      <c r="DE412" s="115"/>
      <c r="DF412" s="115"/>
    </row>
    <row r="413" spans="1:110" ht="12.75">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101"/>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3"/>
      <c r="CI413" s="103"/>
      <c r="CJ413" s="103"/>
      <c r="CK413" s="103"/>
      <c r="CL413" s="103"/>
      <c r="CM413" s="103"/>
      <c r="CN413" s="103"/>
      <c r="CO413" s="103"/>
      <c r="CP413" s="103"/>
      <c r="CQ413" s="103"/>
      <c r="CR413" s="103"/>
      <c r="CS413" s="103"/>
      <c r="CT413" s="103"/>
      <c r="CU413" s="103"/>
      <c r="CV413" s="103"/>
      <c r="CW413" s="103"/>
      <c r="CX413" s="103"/>
      <c r="CY413" s="103"/>
      <c r="CZ413" s="103"/>
      <c r="DA413" s="115"/>
      <c r="DB413" s="115"/>
      <c r="DC413" s="115"/>
      <c r="DD413" s="115"/>
      <c r="DE413" s="115"/>
      <c r="DF413" s="115"/>
    </row>
    <row r="414" spans="1:110" ht="12.75">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101"/>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3"/>
      <c r="DA414" s="115"/>
      <c r="DB414" s="115"/>
      <c r="DC414" s="115"/>
      <c r="DD414" s="115"/>
      <c r="DE414" s="115"/>
      <c r="DF414" s="115"/>
    </row>
    <row r="415" spans="1:110" ht="12.75">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101"/>
      <c r="AZ415" s="103"/>
      <c r="BA415" s="103"/>
      <c r="BB415" s="103"/>
      <c r="BC415" s="103"/>
      <c r="BD415" s="103"/>
      <c r="BE415" s="103"/>
      <c r="BF415" s="103"/>
      <c r="BG415" s="103"/>
      <c r="BH415" s="103"/>
      <c r="BI415" s="103"/>
      <c r="BJ415" s="103"/>
      <c r="BK415" s="103"/>
      <c r="BL415" s="103"/>
      <c r="BM415" s="103"/>
      <c r="BN415" s="103"/>
      <c r="BO415" s="103"/>
      <c r="BP415" s="103"/>
      <c r="BQ415" s="103"/>
      <c r="BR415" s="103"/>
      <c r="BS415" s="103"/>
      <c r="BT415" s="103"/>
      <c r="BU415" s="103"/>
      <c r="BV415" s="103"/>
      <c r="BW415" s="103"/>
      <c r="BX415" s="103"/>
      <c r="BY415" s="103"/>
      <c r="BZ415" s="103"/>
      <c r="CA415" s="103"/>
      <c r="CB415" s="103"/>
      <c r="CC415" s="103"/>
      <c r="CD415" s="103"/>
      <c r="CE415" s="103"/>
      <c r="CF415" s="103"/>
      <c r="CG415" s="103"/>
      <c r="CH415" s="103"/>
      <c r="CI415" s="103"/>
      <c r="CJ415" s="103"/>
      <c r="CK415" s="103"/>
      <c r="CL415" s="103"/>
      <c r="CM415" s="103"/>
      <c r="CN415" s="103"/>
      <c r="CO415" s="103"/>
      <c r="CP415" s="103"/>
      <c r="CQ415" s="103"/>
      <c r="CR415" s="103"/>
      <c r="CS415" s="103"/>
      <c r="CT415" s="103"/>
      <c r="CU415" s="103"/>
      <c r="CV415" s="103"/>
      <c r="CW415" s="103"/>
      <c r="CX415" s="103"/>
      <c r="CY415" s="103"/>
      <c r="CZ415" s="103"/>
      <c r="DA415" s="115"/>
      <c r="DB415" s="115"/>
      <c r="DC415" s="115"/>
      <c r="DD415" s="115"/>
      <c r="DE415" s="115"/>
      <c r="DF415" s="115"/>
    </row>
    <row r="416" spans="1:110" ht="12.75">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101"/>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03"/>
      <c r="CD416" s="103"/>
      <c r="CE416" s="103"/>
      <c r="CF416" s="103"/>
      <c r="CG416" s="103"/>
      <c r="CH416" s="103"/>
      <c r="CI416" s="103"/>
      <c r="CJ416" s="103"/>
      <c r="CK416" s="103"/>
      <c r="CL416" s="103"/>
      <c r="CM416" s="103"/>
      <c r="CN416" s="103"/>
      <c r="CO416" s="103"/>
      <c r="CP416" s="103"/>
      <c r="CQ416" s="103"/>
      <c r="CR416" s="103"/>
      <c r="CS416" s="103"/>
      <c r="CT416" s="103"/>
      <c r="CU416" s="103"/>
      <c r="CV416" s="103"/>
      <c r="CW416" s="103"/>
      <c r="CX416" s="103"/>
      <c r="CY416" s="103"/>
      <c r="CZ416" s="103"/>
      <c r="DA416" s="115"/>
      <c r="DB416" s="115"/>
      <c r="DC416" s="115"/>
      <c r="DD416" s="115"/>
      <c r="DE416" s="115"/>
      <c r="DF416" s="115"/>
    </row>
    <row r="417" spans="1:110" ht="12.75">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101"/>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03"/>
      <c r="CD417" s="103"/>
      <c r="CE417" s="103"/>
      <c r="CF417" s="103"/>
      <c r="CG417" s="103"/>
      <c r="CH417" s="103"/>
      <c r="CI417" s="103"/>
      <c r="CJ417" s="103"/>
      <c r="CK417" s="103"/>
      <c r="CL417" s="103"/>
      <c r="CM417" s="103"/>
      <c r="CN417" s="103"/>
      <c r="CO417" s="103"/>
      <c r="CP417" s="103"/>
      <c r="CQ417" s="103"/>
      <c r="CR417" s="103"/>
      <c r="CS417" s="103"/>
      <c r="CT417" s="103"/>
      <c r="CU417" s="103"/>
      <c r="CV417" s="103"/>
      <c r="CW417" s="103"/>
      <c r="CX417" s="103"/>
      <c r="CY417" s="103"/>
      <c r="CZ417" s="103"/>
      <c r="DA417" s="115"/>
      <c r="DB417" s="115"/>
      <c r="DC417" s="115"/>
      <c r="DD417" s="115"/>
      <c r="DE417" s="115"/>
      <c r="DF417" s="115"/>
    </row>
    <row r="418" spans="1:110" ht="12.75">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101"/>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c r="CI418" s="103"/>
      <c r="CJ418" s="103"/>
      <c r="CK418" s="103"/>
      <c r="CL418" s="103"/>
      <c r="CM418" s="103"/>
      <c r="CN418" s="103"/>
      <c r="CO418" s="103"/>
      <c r="CP418" s="103"/>
      <c r="CQ418" s="103"/>
      <c r="CR418" s="103"/>
      <c r="CS418" s="103"/>
      <c r="CT418" s="103"/>
      <c r="CU418" s="103"/>
      <c r="CV418" s="103"/>
      <c r="CW418" s="103"/>
      <c r="CX418" s="103"/>
      <c r="CY418" s="103"/>
      <c r="CZ418" s="103"/>
      <c r="DA418" s="115"/>
      <c r="DB418" s="115"/>
      <c r="DC418" s="115"/>
      <c r="DD418" s="115"/>
      <c r="DE418" s="115"/>
      <c r="DF418" s="115"/>
    </row>
    <row r="419" spans="1:110" ht="12.75">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101"/>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3"/>
      <c r="DA419" s="115"/>
      <c r="DB419" s="115"/>
      <c r="DC419" s="115"/>
      <c r="DD419" s="115"/>
      <c r="DE419" s="115"/>
      <c r="DF419" s="115"/>
    </row>
    <row r="420" spans="1:110" ht="12.75">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101"/>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c r="CI420" s="103"/>
      <c r="CJ420" s="103"/>
      <c r="CK420" s="103"/>
      <c r="CL420" s="103"/>
      <c r="CM420" s="103"/>
      <c r="CN420" s="103"/>
      <c r="CO420" s="103"/>
      <c r="CP420" s="103"/>
      <c r="CQ420" s="103"/>
      <c r="CR420" s="103"/>
      <c r="CS420" s="103"/>
      <c r="CT420" s="103"/>
      <c r="CU420" s="103"/>
      <c r="CV420" s="103"/>
      <c r="CW420" s="103"/>
      <c r="CX420" s="103"/>
      <c r="CY420" s="103"/>
      <c r="CZ420" s="103"/>
      <c r="DA420" s="115"/>
      <c r="DB420" s="115"/>
      <c r="DC420" s="115"/>
      <c r="DD420" s="115"/>
      <c r="DE420" s="115"/>
      <c r="DF420" s="115"/>
    </row>
    <row r="421" spans="1:110" ht="12.75">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101"/>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c r="CI421" s="103"/>
      <c r="CJ421" s="103"/>
      <c r="CK421" s="103"/>
      <c r="CL421" s="103"/>
      <c r="CM421" s="103"/>
      <c r="CN421" s="103"/>
      <c r="CO421" s="103"/>
      <c r="CP421" s="103"/>
      <c r="CQ421" s="103"/>
      <c r="CR421" s="103"/>
      <c r="CS421" s="103"/>
      <c r="CT421" s="103"/>
      <c r="CU421" s="103"/>
      <c r="CV421" s="103"/>
      <c r="CW421" s="103"/>
      <c r="CX421" s="103"/>
      <c r="CY421" s="103"/>
      <c r="CZ421" s="103"/>
      <c r="DA421" s="115"/>
      <c r="DB421" s="115"/>
      <c r="DC421" s="115"/>
      <c r="DD421" s="115"/>
      <c r="DE421" s="115"/>
      <c r="DF421" s="115"/>
    </row>
    <row r="422" spans="1:110" ht="12.75">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101"/>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c r="CI422" s="103"/>
      <c r="CJ422" s="103"/>
      <c r="CK422" s="103"/>
      <c r="CL422" s="103"/>
      <c r="CM422" s="103"/>
      <c r="CN422" s="103"/>
      <c r="CO422" s="103"/>
      <c r="CP422" s="103"/>
      <c r="CQ422" s="103"/>
      <c r="CR422" s="103"/>
      <c r="CS422" s="103"/>
      <c r="CT422" s="103"/>
      <c r="CU422" s="103"/>
      <c r="CV422" s="103"/>
      <c r="CW422" s="103"/>
      <c r="CX422" s="103"/>
      <c r="CY422" s="103"/>
      <c r="CZ422" s="103"/>
      <c r="DA422" s="115"/>
      <c r="DB422" s="115"/>
      <c r="DC422" s="115"/>
      <c r="DD422" s="115"/>
      <c r="DE422" s="115"/>
      <c r="DF422" s="115"/>
    </row>
    <row r="423" spans="1:110" ht="12.75">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101"/>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c r="CI423" s="103"/>
      <c r="CJ423" s="103"/>
      <c r="CK423" s="103"/>
      <c r="CL423" s="103"/>
      <c r="CM423" s="103"/>
      <c r="CN423" s="103"/>
      <c r="CO423" s="103"/>
      <c r="CP423" s="103"/>
      <c r="CQ423" s="103"/>
      <c r="CR423" s="103"/>
      <c r="CS423" s="103"/>
      <c r="CT423" s="103"/>
      <c r="CU423" s="103"/>
      <c r="CV423" s="103"/>
      <c r="CW423" s="103"/>
      <c r="CX423" s="103"/>
      <c r="CY423" s="103"/>
      <c r="CZ423" s="103"/>
      <c r="DA423" s="115"/>
      <c r="DB423" s="115"/>
      <c r="DC423" s="115"/>
      <c r="DD423" s="115"/>
      <c r="DE423" s="115"/>
      <c r="DF423" s="115"/>
    </row>
    <row r="424" spans="1:110" ht="12.75">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101"/>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c r="CI424" s="103"/>
      <c r="CJ424" s="103"/>
      <c r="CK424" s="103"/>
      <c r="CL424" s="103"/>
      <c r="CM424" s="103"/>
      <c r="CN424" s="103"/>
      <c r="CO424" s="103"/>
      <c r="CP424" s="103"/>
      <c r="CQ424" s="103"/>
      <c r="CR424" s="103"/>
      <c r="CS424" s="103"/>
      <c r="CT424" s="103"/>
      <c r="CU424" s="103"/>
      <c r="CV424" s="103"/>
      <c r="CW424" s="103"/>
      <c r="CX424" s="103"/>
      <c r="CY424" s="103"/>
      <c r="CZ424" s="103"/>
      <c r="DA424" s="115"/>
      <c r="DB424" s="115"/>
      <c r="DC424" s="115"/>
      <c r="DD424" s="115"/>
      <c r="DE424" s="115"/>
      <c r="DF424" s="115"/>
    </row>
    <row r="425" spans="1:110" ht="12.75">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101"/>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c r="CI425" s="103"/>
      <c r="CJ425" s="103"/>
      <c r="CK425" s="103"/>
      <c r="CL425" s="103"/>
      <c r="CM425" s="103"/>
      <c r="CN425" s="103"/>
      <c r="CO425" s="103"/>
      <c r="CP425" s="103"/>
      <c r="CQ425" s="103"/>
      <c r="CR425" s="103"/>
      <c r="CS425" s="103"/>
      <c r="CT425" s="103"/>
      <c r="CU425" s="103"/>
      <c r="CV425" s="103"/>
      <c r="CW425" s="103"/>
      <c r="CX425" s="103"/>
      <c r="CY425" s="103"/>
      <c r="CZ425" s="103"/>
      <c r="DA425" s="115"/>
      <c r="DB425" s="115"/>
      <c r="DC425" s="115"/>
      <c r="DD425" s="115"/>
      <c r="DE425" s="115"/>
      <c r="DF425" s="115"/>
    </row>
    <row r="426" spans="1:110" ht="12.75">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101"/>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c r="CI426" s="103"/>
      <c r="CJ426" s="103"/>
      <c r="CK426" s="103"/>
      <c r="CL426" s="103"/>
      <c r="CM426" s="103"/>
      <c r="CN426" s="103"/>
      <c r="CO426" s="103"/>
      <c r="CP426" s="103"/>
      <c r="CQ426" s="103"/>
      <c r="CR426" s="103"/>
      <c r="CS426" s="103"/>
      <c r="CT426" s="103"/>
      <c r="CU426" s="103"/>
      <c r="CV426" s="103"/>
      <c r="CW426" s="103"/>
      <c r="CX426" s="103"/>
      <c r="CY426" s="103"/>
      <c r="CZ426" s="103"/>
      <c r="DA426" s="115"/>
      <c r="DB426" s="115"/>
      <c r="DC426" s="115"/>
      <c r="DD426" s="115"/>
      <c r="DE426" s="115"/>
      <c r="DF426" s="115"/>
    </row>
    <row r="427" spans="1:110" ht="12.75">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101"/>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103"/>
      <c r="CK427" s="103"/>
      <c r="CL427" s="103"/>
      <c r="CM427" s="103"/>
      <c r="CN427" s="103"/>
      <c r="CO427" s="103"/>
      <c r="CP427" s="103"/>
      <c r="CQ427" s="103"/>
      <c r="CR427" s="103"/>
      <c r="CS427" s="103"/>
      <c r="CT427" s="103"/>
      <c r="CU427" s="103"/>
      <c r="CV427" s="103"/>
      <c r="CW427" s="103"/>
      <c r="CX427" s="103"/>
      <c r="CY427" s="103"/>
      <c r="CZ427" s="103"/>
      <c r="DA427" s="115"/>
      <c r="DB427" s="115"/>
      <c r="DC427" s="115"/>
      <c r="DD427" s="115"/>
      <c r="DE427" s="115"/>
      <c r="DF427" s="115"/>
    </row>
    <row r="428" spans="1:110" ht="12.75">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101"/>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3"/>
      <c r="DA428" s="115"/>
      <c r="DB428" s="115"/>
      <c r="DC428" s="115"/>
      <c r="DD428" s="115"/>
      <c r="DE428" s="115"/>
      <c r="DF428" s="115"/>
    </row>
    <row r="429" spans="1:110" ht="12.75">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101"/>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c r="DA429" s="115"/>
      <c r="DB429" s="115"/>
      <c r="DC429" s="115"/>
      <c r="DD429" s="115"/>
      <c r="DE429" s="115"/>
      <c r="DF429" s="115"/>
    </row>
    <row r="430" spans="1:110" ht="12.75">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101"/>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c r="DA430" s="115"/>
      <c r="DB430" s="115"/>
      <c r="DC430" s="115"/>
      <c r="DD430" s="115"/>
      <c r="DE430" s="115"/>
      <c r="DF430" s="115"/>
    </row>
    <row r="431" spans="1:110" ht="12.75">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101"/>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15"/>
      <c r="DB431" s="115"/>
      <c r="DC431" s="115"/>
      <c r="DD431" s="115"/>
      <c r="DE431" s="115"/>
      <c r="DF431" s="115"/>
    </row>
    <row r="432" spans="1:110" ht="12.75">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101"/>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15"/>
      <c r="DB432" s="115"/>
      <c r="DC432" s="115"/>
      <c r="DD432" s="115"/>
      <c r="DE432" s="115"/>
      <c r="DF432" s="115"/>
    </row>
    <row r="433" spans="1:110" ht="12.75">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101"/>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15"/>
      <c r="DB433" s="115"/>
      <c r="DC433" s="115"/>
      <c r="DD433" s="115"/>
      <c r="DE433" s="115"/>
      <c r="DF433" s="115"/>
    </row>
    <row r="434" spans="1:110" ht="12.75">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101"/>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15"/>
      <c r="DB434" s="115"/>
      <c r="DC434" s="115"/>
      <c r="DD434" s="115"/>
      <c r="DE434" s="115"/>
      <c r="DF434" s="115"/>
    </row>
    <row r="435" spans="1:110" ht="12.75">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101"/>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15"/>
      <c r="DB435" s="115"/>
      <c r="DC435" s="115"/>
      <c r="DD435" s="115"/>
      <c r="DE435" s="115"/>
      <c r="DF435" s="115"/>
    </row>
    <row r="436" spans="1:110" ht="12.75">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101"/>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c r="DA436" s="115"/>
      <c r="DB436" s="115"/>
      <c r="DC436" s="115"/>
      <c r="DD436" s="115"/>
      <c r="DE436" s="115"/>
      <c r="DF436" s="115"/>
    </row>
    <row r="437" spans="1:110" ht="12.75">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101"/>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c r="DA437" s="115"/>
      <c r="DB437" s="115"/>
      <c r="DC437" s="115"/>
      <c r="DD437" s="115"/>
      <c r="DE437" s="115"/>
      <c r="DF437" s="115"/>
    </row>
    <row r="438" spans="1:110" ht="12.75">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101"/>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c r="DA438" s="115"/>
      <c r="DB438" s="115"/>
      <c r="DC438" s="115"/>
      <c r="DD438" s="115"/>
      <c r="DE438" s="115"/>
      <c r="DF438" s="115"/>
    </row>
    <row r="439" spans="1:110" ht="12.75">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101"/>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15"/>
      <c r="DB439" s="115"/>
      <c r="DC439" s="115"/>
      <c r="DD439" s="115"/>
      <c r="DE439" s="115"/>
      <c r="DF439" s="115"/>
    </row>
    <row r="440" spans="1:110" ht="12.75">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101"/>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15"/>
      <c r="DB440" s="115"/>
      <c r="DC440" s="115"/>
      <c r="DD440" s="115"/>
      <c r="DE440" s="115"/>
      <c r="DF440" s="115"/>
    </row>
    <row r="441" spans="1:110" ht="12.75">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101"/>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15"/>
      <c r="DB441" s="115"/>
      <c r="DC441" s="115"/>
      <c r="DD441" s="115"/>
      <c r="DE441" s="115"/>
      <c r="DF441" s="115"/>
    </row>
    <row r="442" spans="1:110" ht="12.75">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101"/>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15"/>
      <c r="DB442" s="115"/>
      <c r="DC442" s="115"/>
      <c r="DD442" s="115"/>
      <c r="DE442" s="115"/>
      <c r="DF442" s="115"/>
    </row>
    <row r="443" spans="1:110" ht="12.75">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101"/>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15"/>
      <c r="DB443" s="115"/>
      <c r="DC443" s="115"/>
      <c r="DD443" s="115"/>
      <c r="DE443" s="115"/>
      <c r="DF443" s="115"/>
    </row>
    <row r="444" spans="1:110" ht="12.75">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101"/>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15"/>
      <c r="DB444" s="115"/>
      <c r="DC444" s="115"/>
      <c r="DD444" s="115"/>
      <c r="DE444" s="115"/>
      <c r="DF444" s="115"/>
    </row>
    <row r="445" spans="1:110" ht="12.75">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101"/>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15"/>
      <c r="DB445" s="115"/>
      <c r="DC445" s="115"/>
      <c r="DD445" s="115"/>
      <c r="DE445" s="115"/>
      <c r="DF445" s="115"/>
    </row>
    <row r="446" spans="1:110" ht="12.75">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101"/>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15"/>
      <c r="DB446" s="115"/>
      <c r="DC446" s="115"/>
      <c r="DD446" s="115"/>
      <c r="DE446" s="115"/>
      <c r="DF446" s="115"/>
    </row>
    <row r="447" spans="1:110" ht="12.75">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101"/>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c r="DA447" s="115"/>
      <c r="DB447" s="115"/>
      <c r="DC447" s="115"/>
      <c r="DD447" s="115"/>
      <c r="DE447" s="115"/>
      <c r="DF447" s="115"/>
    </row>
    <row r="448" spans="1:110" ht="12.75">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101"/>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15"/>
      <c r="DB448" s="115"/>
      <c r="DC448" s="115"/>
      <c r="DD448" s="115"/>
      <c r="DE448" s="115"/>
      <c r="DF448" s="115"/>
    </row>
    <row r="449" spans="1:110" ht="12.75">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101"/>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15"/>
      <c r="DB449" s="115"/>
      <c r="DC449" s="115"/>
      <c r="DD449" s="115"/>
      <c r="DE449" s="115"/>
      <c r="DF449" s="115"/>
    </row>
    <row r="450" spans="1:110" ht="12.75">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101"/>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15"/>
      <c r="DB450" s="115"/>
      <c r="DC450" s="115"/>
      <c r="DD450" s="115"/>
      <c r="DE450" s="115"/>
      <c r="DF450" s="115"/>
    </row>
    <row r="451" spans="1:110" ht="12.75">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101"/>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c r="DA451" s="115"/>
      <c r="DB451" s="115"/>
      <c r="DC451" s="115"/>
      <c r="DD451" s="115"/>
      <c r="DE451" s="115"/>
      <c r="DF451" s="115"/>
    </row>
    <row r="452" spans="1:110" ht="12.75">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101"/>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c r="DA452" s="115"/>
      <c r="DB452" s="115"/>
      <c r="DC452" s="115"/>
      <c r="DD452" s="115"/>
      <c r="DE452" s="115"/>
      <c r="DF452" s="115"/>
    </row>
    <row r="453" spans="1:110" ht="12.75">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101"/>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c r="DA453" s="115"/>
      <c r="DB453" s="115"/>
      <c r="DC453" s="115"/>
      <c r="DD453" s="115"/>
      <c r="DE453" s="115"/>
      <c r="DF453" s="115"/>
    </row>
    <row r="454" spans="1:110" ht="12.75">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101"/>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c r="DA454" s="115"/>
      <c r="DB454" s="115"/>
      <c r="DC454" s="115"/>
      <c r="DD454" s="115"/>
      <c r="DE454" s="115"/>
      <c r="DF454" s="115"/>
    </row>
    <row r="455" spans="1:110" ht="12.75">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101"/>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15"/>
      <c r="DB455" s="115"/>
      <c r="DC455" s="115"/>
      <c r="DD455" s="115"/>
      <c r="DE455" s="115"/>
      <c r="DF455" s="115"/>
    </row>
    <row r="456" spans="1:110" ht="12.75">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101"/>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c r="DA456" s="115"/>
      <c r="DB456" s="115"/>
      <c r="DC456" s="115"/>
      <c r="DD456" s="115"/>
      <c r="DE456" s="115"/>
      <c r="DF456" s="115"/>
    </row>
    <row r="457" spans="1:110" ht="12.75">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101"/>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c r="DA457" s="115"/>
      <c r="DB457" s="115"/>
      <c r="DC457" s="115"/>
      <c r="DD457" s="115"/>
      <c r="DE457" s="115"/>
      <c r="DF457" s="115"/>
    </row>
    <row r="458" spans="1:110" ht="12.75">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101"/>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15"/>
      <c r="DB458" s="115"/>
      <c r="DC458" s="115"/>
      <c r="DD458" s="115"/>
      <c r="DE458" s="115"/>
      <c r="DF458" s="115"/>
    </row>
    <row r="459" spans="1:110" ht="12.75">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101"/>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c r="DA459" s="115"/>
      <c r="DB459" s="115"/>
      <c r="DC459" s="115"/>
      <c r="DD459" s="115"/>
      <c r="DE459" s="115"/>
      <c r="DF459" s="115"/>
    </row>
    <row r="460" spans="1:110" ht="12.75">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101"/>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c r="DA460" s="115"/>
      <c r="DB460" s="115"/>
      <c r="DC460" s="115"/>
      <c r="DD460" s="115"/>
      <c r="DE460" s="115"/>
      <c r="DF460" s="115"/>
    </row>
    <row r="461" spans="1:110" ht="12.75">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101"/>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c r="DA461" s="115"/>
      <c r="DB461" s="115"/>
      <c r="DC461" s="115"/>
      <c r="DD461" s="115"/>
      <c r="DE461" s="115"/>
      <c r="DF461" s="115"/>
    </row>
    <row r="462" spans="1:110" ht="12.75">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101"/>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15"/>
      <c r="DB462" s="115"/>
      <c r="DC462" s="115"/>
      <c r="DD462" s="115"/>
      <c r="DE462" s="115"/>
      <c r="DF462" s="115"/>
    </row>
    <row r="463" spans="1:110" ht="12.75">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101"/>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c r="DA463" s="115"/>
      <c r="DB463" s="115"/>
      <c r="DC463" s="115"/>
      <c r="DD463" s="115"/>
      <c r="DE463" s="115"/>
      <c r="DF463" s="115"/>
    </row>
    <row r="464" spans="1:110" ht="12.75">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101"/>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15"/>
      <c r="DB464" s="115"/>
      <c r="DC464" s="115"/>
      <c r="DD464" s="115"/>
      <c r="DE464" s="115"/>
      <c r="DF464" s="115"/>
    </row>
    <row r="465" spans="1:110" ht="12.75">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101"/>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15"/>
      <c r="DB465" s="115"/>
      <c r="DC465" s="115"/>
      <c r="DD465" s="115"/>
      <c r="DE465" s="115"/>
      <c r="DF465" s="115"/>
    </row>
    <row r="466" spans="1:110" ht="12.75">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101"/>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15"/>
      <c r="DB466" s="115"/>
      <c r="DC466" s="115"/>
      <c r="DD466" s="115"/>
      <c r="DE466" s="115"/>
      <c r="DF466" s="115"/>
    </row>
    <row r="467" spans="1:110" ht="12.75">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101"/>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c r="DA467" s="115"/>
      <c r="DB467" s="115"/>
      <c r="DC467" s="115"/>
      <c r="DD467" s="115"/>
      <c r="DE467" s="115"/>
      <c r="DF467" s="115"/>
    </row>
    <row r="468" spans="1:110" ht="12.75">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101"/>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c r="DA468" s="115"/>
      <c r="DB468" s="115"/>
      <c r="DC468" s="115"/>
      <c r="DD468" s="115"/>
      <c r="DE468" s="115"/>
      <c r="DF468" s="115"/>
    </row>
    <row r="469" spans="1:110" ht="12.75">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101"/>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c r="DA469" s="115"/>
      <c r="DB469" s="115"/>
      <c r="DC469" s="115"/>
      <c r="DD469" s="115"/>
      <c r="DE469" s="115"/>
      <c r="DF469" s="115"/>
    </row>
    <row r="470" spans="1:110" ht="12.75">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101"/>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c r="DA470" s="115"/>
      <c r="DB470" s="115"/>
      <c r="DC470" s="115"/>
      <c r="DD470" s="115"/>
      <c r="DE470" s="115"/>
      <c r="DF470" s="115"/>
    </row>
    <row r="471" spans="1:110" ht="12.75">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101"/>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c r="DA471" s="115"/>
      <c r="DB471" s="115"/>
      <c r="DC471" s="115"/>
      <c r="DD471" s="115"/>
      <c r="DE471" s="115"/>
      <c r="DF471" s="115"/>
    </row>
    <row r="472" spans="1:110" ht="12.75">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101"/>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c r="DA472" s="115"/>
      <c r="DB472" s="115"/>
      <c r="DC472" s="115"/>
      <c r="DD472" s="115"/>
      <c r="DE472" s="115"/>
      <c r="DF472" s="115"/>
    </row>
    <row r="473" spans="1:110" ht="12.75">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101"/>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3"/>
      <c r="DA473" s="115"/>
      <c r="DB473" s="115"/>
      <c r="DC473" s="115"/>
      <c r="DD473" s="115"/>
      <c r="DE473" s="115"/>
      <c r="DF473" s="115"/>
    </row>
    <row r="474" spans="1:110" ht="12.75">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101"/>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3"/>
      <c r="DA474" s="115"/>
      <c r="DB474" s="115"/>
      <c r="DC474" s="115"/>
      <c r="DD474" s="115"/>
      <c r="DE474" s="115"/>
      <c r="DF474" s="115"/>
    </row>
    <row r="475" spans="1:110" ht="12.75">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101"/>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3"/>
      <c r="DA475" s="115"/>
      <c r="DB475" s="115"/>
      <c r="DC475" s="115"/>
      <c r="DD475" s="115"/>
      <c r="DE475" s="115"/>
      <c r="DF475" s="115"/>
    </row>
    <row r="476" spans="1:110" ht="12.75">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101"/>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3"/>
      <c r="DA476" s="115"/>
      <c r="DB476" s="115"/>
      <c r="DC476" s="115"/>
      <c r="DD476" s="115"/>
      <c r="DE476" s="115"/>
      <c r="DF476" s="115"/>
    </row>
    <row r="477" spans="1:110" ht="12.75">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101"/>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15"/>
      <c r="DB477" s="115"/>
      <c r="DC477" s="115"/>
      <c r="DD477" s="115"/>
      <c r="DE477" s="115"/>
      <c r="DF477" s="115"/>
    </row>
    <row r="478" spans="1:110" ht="12.75">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101"/>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15"/>
      <c r="DB478" s="115"/>
      <c r="DC478" s="115"/>
      <c r="DD478" s="115"/>
      <c r="DE478" s="115"/>
      <c r="DF478" s="115"/>
    </row>
    <row r="479" spans="1:110" ht="12.75">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101"/>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3"/>
      <c r="DA479" s="115"/>
      <c r="DB479" s="115"/>
      <c r="DC479" s="115"/>
      <c r="DD479" s="115"/>
      <c r="DE479" s="115"/>
      <c r="DF479" s="115"/>
    </row>
    <row r="480" spans="1:110" ht="12.75">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101"/>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3"/>
      <c r="DA480" s="115"/>
      <c r="DB480" s="115"/>
      <c r="DC480" s="115"/>
      <c r="DD480" s="115"/>
      <c r="DE480" s="115"/>
      <c r="DF480" s="115"/>
    </row>
    <row r="481" spans="1:110" ht="12.75">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101"/>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15"/>
      <c r="DB481" s="115"/>
      <c r="DC481" s="115"/>
      <c r="DD481" s="115"/>
      <c r="DE481" s="115"/>
      <c r="DF481" s="115"/>
    </row>
    <row r="482" spans="1:110" ht="12.75">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101"/>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3"/>
      <c r="DA482" s="115"/>
      <c r="DB482" s="115"/>
      <c r="DC482" s="115"/>
      <c r="DD482" s="115"/>
      <c r="DE482" s="115"/>
      <c r="DF482" s="115"/>
    </row>
    <row r="483" spans="1:110" ht="12.75">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101"/>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3"/>
      <c r="DA483" s="115"/>
      <c r="DB483" s="115"/>
      <c r="DC483" s="115"/>
      <c r="DD483" s="115"/>
      <c r="DE483" s="115"/>
      <c r="DF483" s="115"/>
    </row>
    <row r="484" spans="1:110" ht="12.75">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101"/>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3"/>
      <c r="DA484" s="115"/>
      <c r="DB484" s="115"/>
      <c r="DC484" s="115"/>
      <c r="DD484" s="115"/>
      <c r="DE484" s="115"/>
      <c r="DF484" s="115"/>
    </row>
    <row r="485" spans="1:110" ht="12.75">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101"/>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15"/>
      <c r="DB485" s="115"/>
      <c r="DC485" s="115"/>
      <c r="DD485" s="115"/>
      <c r="DE485" s="115"/>
      <c r="DF485" s="115"/>
    </row>
    <row r="486" spans="1:110" ht="12.75">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101"/>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15"/>
      <c r="DB486" s="115"/>
      <c r="DC486" s="115"/>
      <c r="DD486" s="115"/>
      <c r="DE486" s="115"/>
      <c r="DF486" s="115"/>
    </row>
    <row r="487" spans="1:110" ht="12.75">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101"/>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15"/>
      <c r="DB487" s="115"/>
      <c r="DC487" s="115"/>
      <c r="DD487" s="115"/>
      <c r="DE487" s="115"/>
      <c r="DF487" s="115"/>
    </row>
    <row r="488" spans="1:110" ht="12.7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101"/>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15"/>
      <c r="DB488" s="115"/>
      <c r="DC488" s="115"/>
      <c r="DD488" s="115"/>
      <c r="DE488" s="115"/>
      <c r="DF488" s="115"/>
    </row>
    <row r="489" spans="1:110" ht="12.75">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101"/>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3"/>
      <c r="DA489" s="115"/>
      <c r="DB489" s="115"/>
      <c r="DC489" s="115"/>
      <c r="DD489" s="115"/>
      <c r="DE489" s="115"/>
      <c r="DF489" s="115"/>
    </row>
    <row r="490" spans="1:110" ht="12.75">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101"/>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3"/>
      <c r="DA490" s="115"/>
      <c r="DB490" s="115"/>
      <c r="DC490" s="115"/>
      <c r="DD490" s="115"/>
      <c r="DE490" s="115"/>
      <c r="DF490" s="115"/>
    </row>
    <row r="491" spans="1:110" ht="12.75">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101"/>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3"/>
      <c r="DA491" s="115"/>
      <c r="DB491" s="115"/>
      <c r="DC491" s="115"/>
      <c r="DD491" s="115"/>
      <c r="DE491" s="115"/>
      <c r="DF491" s="115"/>
    </row>
    <row r="492" spans="1:110" ht="12.75">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101"/>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3"/>
      <c r="DA492" s="115"/>
      <c r="DB492" s="115"/>
      <c r="DC492" s="115"/>
      <c r="DD492" s="115"/>
      <c r="DE492" s="115"/>
      <c r="DF492" s="115"/>
    </row>
    <row r="493" spans="1:110" ht="12.75">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101"/>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3"/>
      <c r="DA493" s="115"/>
      <c r="DB493" s="115"/>
      <c r="DC493" s="115"/>
      <c r="DD493" s="115"/>
      <c r="DE493" s="115"/>
      <c r="DF493" s="115"/>
    </row>
    <row r="494" spans="1:110" ht="12.75">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101"/>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3"/>
      <c r="DA494" s="115"/>
      <c r="DB494" s="115"/>
      <c r="DC494" s="115"/>
      <c r="DD494" s="115"/>
      <c r="DE494" s="115"/>
      <c r="DF494" s="115"/>
    </row>
    <row r="495" spans="1:110" ht="12.75">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101"/>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15"/>
      <c r="DB495" s="115"/>
      <c r="DC495" s="115"/>
      <c r="DD495" s="115"/>
      <c r="DE495" s="115"/>
      <c r="DF495" s="115"/>
    </row>
    <row r="496" spans="1:110" ht="12.75">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101"/>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15"/>
      <c r="DB496" s="115"/>
      <c r="DC496" s="115"/>
      <c r="DD496" s="115"/>
      <c r="DE496" s="115"/>
      <c r="DF496" s="115"/>
    </row>
    <row r="497" spans="1:110" ht="12.75">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101"/>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3"/>
      <c r="DA497" s="115"/>
      <c r="DB497" s="115"/>
      <c r="DC497" s="115"/>
      <c r="DD497" s="115"/>
      <c r="DE497" s="115"/>
      <c r="DF497" s="115"/>
    </row>
    <row r="498" spans="1:110" ht="12.75">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101"/>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3"/>
      <c r="DA498" s="115"/>
      <c r="DB498" s="115"/>
      <c r="DC498" s="115"/>
      <c r="DD498" s="115"/>
      <c r="DE498" s="115"/>
      <c r="DF498" s="115"/>
    </row>
    <row r="499" spans="1:110" ht="12.75">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101"/>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3"/>
      <c r="DA499" s="115"/>
      <c r="DB499" s="115"/>
      <c r="DC499" s="115"/>
      <c r="DD499" s="115"/>
      <c r="DE499" s="115"/>
      <c r="DF499" s="115"/>
    </row>
    <row r="500" spans="1:110" ht="12.75">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101"/>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3"/>
      <c r="DA500" s="115"/>
      <c r="DB500" s="115"/>
      <c r="DC500" s="115"/>
      <c r="DD500" s="115"/>
      <c r="DE500" s="115"/>
      <c r="DF500" s="115"/>
    </row>
    <row r="501" spans="1:110" ht="12.75">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101"/>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3"/>
      <c r="DA501" s="115"/>
      <c r="DB501" s="115"/>
      <c r="DC501" s="115"/>
      <c r="DD501" s="115"/>
      <c r="DE501" s="115"/>
      <c r="DF501" s="115"/>
    </row>
    <row r="502" spans="1:110" ht="12.75">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101"/>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3"/>
      <c r="DA502" s="115"/>
      <c r="DB502" s="115"/>
      <c r="DC502" s="115"/>
      <c r="DD502" s="115"/>
      <c r="DE502" s="115"/>
      <c r="DF502" s="115"/>
    </row>
    <row r="503" spans="1:110" ht="12.75">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101"/>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3"/>
      <c r="DA503" s="115"/>
      <c r="DB503" s="115"/>
      <c r="DC503" s="115"/>
      <c r="DD503" s="115"/>
      <c r="DE503" s="115"/>
      <c r="DF503" s="115"/>
    </row>
    <row r="504" spans="1:110" ht="12.75">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101"/>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3"/>
      <c r="DA504" s="115"/>
      <c r="DB504" s="115"/>
      <c r="DC504" s="115"/>
      <c r="DD504" s="115"/>
      <c r="DE504" s="115"/>
      <c r="DF504" s="115"/>
    </row>
    <row r="505" spans="1:110" ht="12.75">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101"/>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3"/>
      <c r="DA505" s="115"/>
      <c r="DB505" s="115"/>
      <c r="DC505" s="115"/>
      <c r="DD505" s="115"/>
      <c r="DE505" s="115"/>
      <c r="DF505" s="115"/>
    </row>
    <row r="506" spans="1:110" ht="12.75">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101"/>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3"/>
      <c r="DA506" s="115"/>
      <c r="DB506" s="115"/>
      <c r="DC506" s="115"/>
      <c r="DD506" s="115"/>
      <c r="DE506" s="115"/>
      <c r="DF506" s="115"/>
    </row>
    <row r="507" spans="1:110" ht="12.75">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101"/>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3"/>
      <c r="DA507" s="115"/>
      <c r="DB507" s="115"/>
      <c r="DC507" s="115"/>
      <c r="DD507" s="115"/>
      <c r="DE507" s="115"/>
      <c r="DF507" s="115"/>
    </row>
    <row r="508" spans="1:110" ht="12.75">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101"/>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3"/>
      <c r="DA508" s="115"/>
      <c r="DB508" s="115"/>
      <c r="DC508" s="115"/>
      <c r="DD508" s="115"/>
      <c r="DE508" s="115"/>
      <c r="DF508" s="115"/>
    </row>
    <row r="509" spans="1:110" ht="12.75">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101"/>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3"/>
      <c r="DA509" s="115"/>
      <c r="DB509" s="115"/>
      <c r="DC509" s="115"/>
      <c r="DD509" s="115"/>
      <c r="DE509" s="115"/>
      <c r="DF509" s="115"/>
    </row>
    <row r="510" spans="1:110" ht="12.75">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101"/>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3"/>
      <c r="DA510" s="115"/>
      <c r="DB510" s="115"/>
      <c r="DC510" s="115"/>
      <c r="DD510" s="115"/>
      <c r="DE510" s="115"/>
      <c r="DF510" s="115"/>
    </row>
    <row r="511" spans="1:110" ht="12.75">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101"/>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3"/>
      <c r="DA511" s="115"/>
      <c r="DB511" s="115"/>
      <c r="DC511" s="115"/>
      <c r="DD511" s="115"/>
      <c r="DE511" s="115"/>
      <c r="DF511" s="115"/>
    </row>
    <row r="512" spans="1:110" ht="12.75">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101"/>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c r="DA512" s="115"/>
      <c r="DB512" s="115"/>
      <c r="DC512" s="115"/>
      <c r="DD512" s="115"/>
      <c r="DE512" s="115"/>
      <c r="DF512" s="115"/>
    </row>
    <row r="513" spans="1:110" ht="12.75">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101"/>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3"/>
      <c r="DA513" s="115"/>
      <c r="DB513" s="115"/>
      <c r="DC513" s="115"/>
      <c r="DD513" s="115"/>
      <c r="DE513" s="115"/>
      <c r="DF513" s="115"/>
    </row>
    <row r="514" spans="1:110" ht="12.75">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101"/>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3"/>
      <c r="DA514" s="115"/>
      <c r="DB514" s="115"/>
      <c r="DC514" s="115"/>
      <c r="DD514" s="115"/>
      <c r="DE514" s="115"/>
      <c r="DF514" s="115"/>
    </row>
    <row r="515" spans="1:110" ht="12.75">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101"/>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3"/>
      <c r="DA515" s="115"/>
      <c r="DB515" s="115"/>
      <c r="DC515" s="115"/>
      <c r="DD515" s="115"/>
      <c r="DE515" s="115"/>
      <c r="DF515" s="115"/>
    </row>
    <row r="516" spans="1:110" ht="12.75">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101"/>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15"/>
      <c r="DB516" s="115"/>
      <c r="DC516" s="115"/>
      <c r="DD516" s="115"/>
      <c r="DE516" s="115"/>
      <c r="DF516" s="115"/>
    </row>
    <row r="517" spans="1:110" ht="12.75">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101"/>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3"/>
      <c r="DA517" s="115"/>
      <c r="DB517" s="115"/>
      <c r="DC517" s="115"/>
      <c r="DD517" s="115"/>
      <c r="DE517" s="115"/>
      <c r="DF517" s="115"/>
    </row>
    <row r="518" spans="1:110" ht="12.75">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101"/>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3"/>
      <c r="DA518" s="115"/>
      <c r="DB518" s="115"/>
      <c r="DC518" s="115"/>
      <c r="DD518" s="115"/>
      <c r="DE518" s="115"/>
      <c r="DF518" s="115"/>
    </row>
    <row r="519" spans="1:110" ht="12.75">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101"/>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3"/>
      <c r="DA519" s="115"/>
      <c r="DB519" s="115"/>
      <c r="DC519" s="115"/>
      <c r="DD519" s="115"/>
      <c r="DE519" s="115"/>
      <c r="DF519" s="115"/>
    </row>
    <row r="520" spans="1:110" ht="12.75">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101"/>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3"/>
      <c r="DA520" s="115"/>
      <c r="DB520" s="115"/>
      <c r="DC520" s="115"/>
      <c r="DD520" s="115"/>
      <c r="DE520" s="115"/>
      <c r="DF520" s="115"/>
    </row>
    <row r="521" spans="1:110" ht="12.75">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101"/>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15"/>
      <c r="DB521" s="115"/>
      <c r="DC521" s="115"/>
      <c r="DD521" s="115"/>
      <c r="DE521" s="115"/>
      <c r="DF521" s="115"/>
    </row>
    <row r="522" spans="1:110" ht="12.75">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101"/>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15"/>
      <c r="DB522" s="115"/>
      <c r="DC522" s="115"/>
      <c r="DD522" s="115"/>
      <c r="DE522" s="115"/>
      <c r="DF522" s="115"/>
    </row>
    <row r="523" spans="1:110" ht="12.75">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101"/>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3"/>
      <c r="DA523" s="115"/>
      <c r="DB523" s="115"/>
      <c r="DC523" s="115"/>
      <c r="DD523" s="115"/>
      <c r="DE523" s="115"/>
      <c r="DF523" s="115"/>
    </row>
    <row r="524" spans="1:110" ht="12.75">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101"/>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3"/>
      <c r="DA524" s="115"/>
      <c r="DB524" s="115"/>
      <c r="DC524" s="115"/>
      <c r="DD524" s="115"/>
      <c r="DE524" s="115"/>
      <c r="DF524" s="115"/>
    </row>
    <row r="525" spans="1:110" ht="12.75">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101"/>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3"/>
      <c r="DA525" s="115"/>
      <c r="DB525" s="115"/>
      <c r="DC525" s="115"/>
      <c r="DD525" s="115"/>
      <c r="DE525" s="115"/>
      <c r="DF525" s="115"/>
    </row>
    <row r="526" spans="1:110" ht="12.75">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101"/>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15"/>
      <c r="DB526" s="115"/>
      <c r="DC526" s="115"/>
      <c r="DD526" s="115"/>
      <c r="DE526" s="115"/>
      <c r="DF526" s="115"/>
    </row>
    <row r="527" spans="1:110" ht="12.75">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101"/>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3"/>
      <c r="DA527" s="115"/>
      <c r="DB527" s="115"/>
      <c r="DC527" s="115"/>
      <c r="DD527" s="115"/>
      <c r="DE527" s="115"/>
      <c r="DF527" s="115"/>
    </row>
    <row r="528" spans="1:110" ht="12.75">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101"/>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3"/>
      <c r="DA528" s="115"/>
      <c r="DB528" s="115"/>
      <c r="DC528" s="115"/>
      <c r="DD528" s="115"/>
      <c r="DE528" s="115"/>
      <c r="DF528" s="115"/>
    </row>
    <row r="529" spans="1:110" ht="12.75">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101"/>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3"/>
      <c r="DA529" s="115"/>
      <c r="DB529" s="115"/>
      <c r="DC529" s="115"/>
      <c r="DD529" s="115"/>
      <c r="DE529" s="115"/>
      <c r="DF529" s="115"/>
    </row>
    <row r="530" spans="1:110" ht="12.75">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101"/>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3"/>
      <c r="DA530" s="115"/>
      <c r="DB530" s="115"/>
      <c r="DC530" s="115"/>
      <c r="DD530" s="115"/>
      <c r="DE530" s="115"/>
      <c r="DF530" s="115"/>
    </row>
    <row r="531" spans="1:110" ht="12.75">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101"/>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3"/>
      <c r="DA531" s="115"/>
      <c r="DB531" s="115"/>
      <c r="DC531" s="115"/>
      <c r="DD531" s="115"/>
      <c r="DE531" s="115"/>
      <c r="DF531" s="115"/>
    </row>
    <row r="532" spans="1:110" ht="12.75">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101"/>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3"/>
      <c r="DA532" s="115"/>
      <c r="DB532" s="115"/>
      <c r="DC532" s="115"/>
      <c r="DD532" s="115"/>
      <c r="DE532" s="115"/>
      <c r="DF532" s="115"/>
    </row>
    <row r="533" spans="1:110" ht="12.75">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101"/>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3"/>
      <c r="DA533" s="115"/>
      <c r="DB533" s="115"/>
      <c r="DC533" s="115"/>
      <c r="DD533" s="115"/>
      <c r="DE533" s="115"/>
      <c r="DF533" s="115"/>
    </row>
    <row r="534" spans="1:110" ht="12.75">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101"/>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15"/>
      <c r="DB534" s="115"/>
      <c r="DC534" s="115"/>
      <c r="DD534" s="115"/>
      <c r="DE534" s="115"/>
      <c r="DF534" s="115"/>
    </row>
    <row r="535" spans="1:110" ht="12.75">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101"/>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15"/>
      <c r="DB535" s="115"/>
      <c r="DC535" s="115"/>
      <c r="DD535" s="115"/>
      <c r="DE535" s="115"/>
      <c r="DF535" s="115"/>
    </row>
    <row r="536" spans="1:110" ht="12.75">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101"/>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15"/>
      <c r="DB536" s="115"/>
      <c r="DC536" s="115"/>
      <c r="DD536" s="115"/>
      <c r="DE536" s="115"/>
      <c r="DF536" s="115"/>
    </row>
    <row r="537" spans="1:110" ht="12.75">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101"/>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15"/>
      <c r="DB537" s="115"/>
      <c r="DC537" s="115"/>
      <c r="DD537" s="115"/>
      <c r="DE537" s="115"/>
      <c r="DF537" s="115"/>
    </row>
    <row r="538" spans="1:110" ht="12.75">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101"/>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15"/>
      <c r="DB538" s="115"/>
      <c r="DC538" s="115"/>
      <c r="DD538" s="115"/>
      <c r="DE538" s="115"/>
      <c r="DF538" s="115"/>
    </row>
    <row r="539" spans="1:110" ht="12.75">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101"/>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15"/>
      <c r="DB539" s="115"/>
      <c r="DC539" s="115"/>
      <c r="DD539" s="115"/>
      <c r="DE539" s="115"/>
      <c r="DF539" s="115"/>
    </row>
    <row r="540" spans="1:110" ht="12.75">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101"/>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15"/>
      <c r="DB540" s="115"/>
      <c r="DC540" s="115"/>
      <c r="DD540" s="115"/>
      <c r="DE540" s="115"/>
      <c r="DF540" s="115"/>
    </row>
    <row r="541" spans="1:110" ht="12.75">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101"/>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15"/>
      <c r="DB541" s="115"/>
      <c r="DC541" s="115"/>
      <c r="DD541" s="115"/>
      <c r="DE541" s="115"/>
      <c r="DF541" s="115"/>
    </row>
    <row r="542" spans="1:110" ht="12.75">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101"/>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15"/>
      <c r="DB542" s="115"/>
      <c r="DC542" s="115"/>
      <c r="DD542" s="115"/>
      <c r="DE542" s="115"/>
      <c r="DF542" s="115"/>
    </row>
    <row r="543" spans="1:110" ht="12.75">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101"/>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15"/>
      <c r="DB543" s="115"/>
      <c r="DC543" s="115"/>
      <c r="DD543" s="115"/>
      <c r="DE543" s="115"/>
      <c r="DF543" s="115"/>
    </row>
    <row r="544" spans="1:110" ht="12.75">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101"/>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15"/>
      <c r="DB544" s="115"/>
      <c r="DC544" s="115"/>
      <c r="DD544" s="115"/>
      <c r="DE544" s="115"/>
      <c r="DF544" s="115"/>
    </row>
    <row r="545" spans="1:110" ht="12.75">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101"/>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15"/>
      <c r="DB545" s="115"/>
      <c r="DC545" s="115"/>
      <c r="DD545" s="115"/>
      <c r="DE545" s="115"/>
      <c r="DF545" s="115"/>
    </row>
    <row r="546" spans="1:110" ht="12.75">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101"/>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15"/>
      <c r="DB546" s="115"/>
      <c r="DC546" s="115"/>
      <c r="DD546" s="115"/>
      <c r="DE546" s="115"/>
      <c r="DF546" s="115"/>
    </row>
    <row r="547" spans="1:110" ht="12.75">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101"/>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15"/>
      <c r="DB547" s="115"/>
      <c r="DC547" s="115"/>
      <c r="DD547" s="115"/>
      <c r="DE547" s="115"/>
      <c r="DF547" s="115"/>
    </row>
    <row r="548" spans="1:110" ht="12.75">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101"/>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15"/>
      <c r="DB548" s="115"/>
      <c r="DC548" s="115"/>
      <c r="DD548" s="115"/>
      <c r="DE548" s="115"/>
      <c r="DF548" s="115"/>
    </row>
    <row r="549" spans="1:110" ht="12.75">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101"/>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15"/>
      <c r="DB549" s="115"/>
      <c r="DC549" s="115"/>
      <c r="DD549" s="115"/>
      <c r="DE549" s="115"/>
      <c r="DF549" s="115"/>
    </row>
    <row r="550" spans="1:110" ht="12.75">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101"/>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15"/>
      <c r="DB550" s="115"/>
      <c r="DC550" s="115"/>
      <c r="DD550" s="115"/>
      <c r="DE550" s="115"/>
      <c r="DF550" s="115"/>
    </row>
    <row r="551" spans="1:110" ht="12.75">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101"/>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15"/>
      <c r="DB551" s="115"/>
      <c r="DC551" s="115"/>
      <c r="DD551" s="115"/>
      <c r="DE551" s="115"/>
      <c r="DF551" s="115"/>
    </row>
    <row r="552" spans="1:110" ht="12.75">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101"/>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15"/>
      <c r="DB552" s="115"/>
      <c r="DC552" s="115"/>
      <c r="DD552" s="115"/>
      <c r="DE552" s="115"/>
      <c r="DF552" s="115"/>
    </row>
    <row r="553" spans="1:110" ht="12.75">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101"/>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15"/>
      <c r="DB553" s="115"/>
      <c r="DC553" s="115"/>
      <c r="DD553" s="115"/>
      <c r="DE553" s="115"/>
      <c r="DF553" s="115"/>
    </row>
    <row r="554" spans="1:110" ht="12.75">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101"/>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15"/>
      <c r="DB554" s="115"/>
      <c r="DC554" s="115"/>
      <c r="DD554" s="115"/>
      <c r="DE554" s="115"/>
      <c r="DF554" s="115"/>
    </row>
    <row r="555" spans="1:110" ht="12.75">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101"/>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15"/>
      <c r="DB555" s="115"/>
      <c r="DC555" s="115"/>
      <c r="DD555" s="115"/>
      <c r="DE555" s="115"/>
      <c r="DF555" s="115"/>
    </row>
    <row r="556" spans="1:110" ht="12.75">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101"/>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15"/>
      <c r="DB556" s="115"/>
      <c r="DC556" s="115"/>
      <c r="DD556" s="115"/>
      <c r="DE556" s="115"/>
      <c r="DF556" s="115"/>
    </row>
    <row r="557" spans="1:110" ht="12.75">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101"/>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15"/>
      <c r="DB557" s="115"/>
      <c r="DC557" s="115"/>
      <c r="DD557" s="115"/>
      <c r="DE557" s="115"/>
      <c r="DF557" s="115"/>
    </row>
    <row r="558" spans="1:110" ht="12.75">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101"/>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15"/>
      <c r="DB558" s="115"/>
      <c r="DC558" s="115"/>
      <c r="DD558" s="115"/>
      <c r="DE558" s="115"/>
      <c r="DF558" s="115"/>
    </row>
    <row r="559" spans="1:110" ht="12.75">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101"/>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15"/>
      <c r="DB559" s="115"/>
      <c r="DC559" s="115"/>
      <c r="DD559" s="115"/>
      <c r="DE559" s="115"/>
      <c r="DF559" s="115"/>
    </row>
    <row r="560" spans="1:110" ht="12.75">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101"/>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15"/>
      <c r="DB560" s="115"/>
      <c r="DC560" s="115"/>
      <c r="DD560" s="115"/>
      <c r="DE560" s="115"/>
      <c r="DF560" s="115"/>
    </row>
    <row r="561" spans="1:110" ht="12.75">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101"/>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15"/>
      <c r="DB561" s="115"/>
      <c r="DC561" s="115"/>
      <c r="DD561" s="115"/>
      <c r="DE561" s="115"/>
      <c r="DF561" s="115"/>
    </row>
    <row r="562" spans="1:110" ht="12.75">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101"/>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15"/>
      <c r="DB562" s="115"/>
      <c r="DC562" s="115"/>
      <c r="DD562" s="115"/>
      <c r="DE562" s="115"/>
      <c r="DF562" s="115"/>
    </row>
    <row r="563" spans="1:110" ht="12.75">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101"/>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3"/>
      <c r="DA563" s="115"/>
      <c r="DB563" s="115"/>
      <c r="DC563" s="115"/>
      <c r="DD563" s="115"/>
      <c r="DE563" s="115"/>
      <c r="DF563" s="115"/>
    </row>
    <row r="564" spans="1:110" ht="12.75">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101"/>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3"/>
      <c r="DA564" s="115"/>
      <c r="DB564" s="115"/>
      <c r="DC564" s="115"/>
      <c r="DD564" s="115"/>
      <c r="DE564" s="115"/>
      <c r="DF564" s="115"/>
    </row>
    <row r="565" spans="1:110" ht="12.75">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101"/>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3"/>
      <c r="DA565" s="115"/>
      <c r="DB565" s="115"/>
      <c r="DC565" s="115"/>
      <c r="DD565" s="115"/>
      <c r="DE565" s="115"/>
      <c r="DF565" s="115"/>
    </row>
    <row r="566" spans="1:110" ht="12.75">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101"/>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3"/>
      <c r="DA566" s="115"/>
      <c r="DB566" s="115"/>
      <c r="DC566" s="115"/>
      <c r="DD566" s="115"/>
      <c r="DE566" s="115"/>
      <c r="DF566" s="115"/>
    </row>
    <row r="567" spans="1:110" ht="12.75">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101"/>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15"/>
      <c r="DB567" s="115"/>
      <c r="DC567" s="115"/>
      <c r="DD567" s="115"/>
      <c r="DE567" s="115"/>
      <c r="DF567" s="115"/>
    </row>
    <row r="568" spans="1:110" ht="12.75">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101"/>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3"/>
      <c r="DA568" s="115"/>
      <c r="DB568" s="115"/>
      <c r="DC568" s="115"/>
      <c r="DD568" s="115"/>
      <c r="DE568" s="115"/>
      <c r="DF568" s="115"/>
    </row>
    <row r="569" spans="1:110" ht="12.75">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101"/>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3"/>
      <c r="DA569" s="115"/>
      <c r="DB569" s="115"/>
      <c r="DC569" s="115"/>
      <c r="DD569" s="115"/>
      <c r="DE569" s="115"/>
      <c r="DF569" s="115"/>
    </row>
    <row r="570" spans="1:110" ht="12.75">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101"/>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3"/>
      <c r="DA570" s="115"/>
      <c r="DB570" s="115"/>
      <c r="DC570" s="115"/>
      <c r="DD570" s="115"/>
      <c r="DE570" s="115"/>
      <c r="DF570" s="115"/>
    </row>
    <row r="571" spans="1:110" ht="12.75">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101"/>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3"/>
      <c r="DA571" s="115"/>
      <c r="DB571" s="115"/>
      <c r="DC571" s="115"/>
      <c r="DD571" s="115"/>
      <c r="DE571" s="115"/>
      <c r="DF571" s="115"/>
    </row>
    <row r="572" spans="1:110" ht="12.75">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101"/>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3"/>
      <c r="DA572" s="115"/>
      <c r="DB572" s="115"/>
      <c r="DC572" s="115"/>
      <c r="DD572" s="115"/>
      <c r="DE572" s="115"/>
      <c r="DF572" s="115"/>
    </row>
    <row r="573" spans="1:110" ht="12.75">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101"/>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3"/>
      <c r="DA573" s="115"/>
      <c r="DB573" s="115"/>
      <c r="DC573" s="115"/>
      <c r="DD573" s="115"/>
      <c r="DE573" s="115"/>
      <c r="DF573" s="115"/>
    </row>
    <row r="574" spans="1:110" ht="12.75">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101"/>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3"/>
      <c r="DA574" s="115"/>
      <c r="DB574" s="115"/>
      <c r="DC574" s="115"/>
      <c r="DD574" s="115"/>
      <c r="DE574" s="115"/>
      <c r="DF574" s="115"/>
    </row>
    <row r="575" spans="1:110" ht="12.75">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101"/>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3"/>
      <c r="DA575" s="115"/>
      <c r="DB575" s="115"/>
      <c r="DC575" s="115"/>
      <c r="DD575" s="115"/>
      <c r="DE575" s="115"/>
      <c r="DF575" s="115"/>
    </row>
    <row r="576" spans="1:110" ht="12.75">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101"/>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3"/>
      <c r="DA576" s="115"/>
      <c r="DB576" s="115"/>
      <c r="DC576" s="115"/>
      <c r="DD576" s="115"/>
      <c r="DE576" s="115"/>
      <c r="DF576" s="115"/>
    </row>
    <row r="577" spans="1:110" ht="12.75">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101"/>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3"/>
      <c r="DA577" s="115"/>
      <c r="DB577" s="115"/>
      <c r="DC577" s="115"/>
      <c r="DD577" s="115"/>
      <c r="DE577" s="115"/>
      <c r="DF577" s="115"/>
    </row>
    <row r="578" spans="1:110" ht="12.75">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101"/>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3"/>
      <c r="DA578" s="115"/>
      <c r="DB578" s="115"/>
      <c r="DC578" s="115"/>
      <c r="DD578" s="115"/>
      <c r="DE578" s="115"/>
      <c r="DF578" s="115"/>
    </row>
    <row r="579" spans="1:110" ht="12.75">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101"/>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3"/>
      <c r="DA579" s="115"/>
      <c r="DB579" s="115"/>
      <c r="DC579" s="115"/>
      <c r="DD579" s="115"/>
      <c r="DE579" s="115"/>
      <c r="DF579" s="115"/>
    </row>
    <row r="580" spans="1:110" ht="12.75">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101"/>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3"/>
      <c r="DA580" s="115"/>
      <c r="DB580" s="115"/>
      <c r="DC580" s="115"/>
      <c r="DD580" s="115"/>
      <c r="DE580" s="115"/>
      <c r="DF580" s="115"/>
    </row>
    <row r="581" spans="1:110" ht="12.75">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101"/>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3"/>
      <c r="DA581" s="115"/>
      <c r="DB581" s="115"/>
      <c r="DC581" s="115"/>
      <c r="DD581" s="115"/>
      <c r="DE581" s="115"/>
      <c r="DF581" s="115"/>
    </row>
    <row r="582" spans="1:110" ht="12.75">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101"/>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3"/>
      <c r="DA582" s="115"/>
      <c r="DB582" s="115"/>
      <c r="DC582" s="115"/>
      <c r="DD582" s="115"/>
      <c r="DE582" s="115"/>
      <c r="DF582" s="115"/>
    </row>
    <row r="583" spans="1:110" ht="12.75">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101"/>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3"/>
      <c r="DA583" s="115"/>
      <c r="DB583" s="115"/>
      <c r="DC583" s="115"/>
      <c r="DD583" s="115"/>
      <c r="DE583" s="115"/>
      <c r="DF583" s="115"/>
    </row>
    <row r="584" spans="1:110" ht="12.75">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101"/>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3"/>
      <c r="DA584" s="115"/>
      <c r="DB584" s="115"/>
      <c r="DC584" s="115"/>
      <c r="DD584" s="115"/>
      <c r="DE584" s="115"/>
      <c r="DF584" s="115"/>
    </row>
    <row r="585" spans="1:110" ht="12.75">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101"/>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3"/>
      <c r="DA585" s="115"/>
      <c r="DB585" s="115"/>
      <c r="DC585" s="115"/>
      <c r="DD585" s="115"/>
      <c r="DE585" s="115"/>
      <c r="DF585" s="115"/>
    </row>
    <row r="586" spans="1:110" ht="12.75">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101"/>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3"/>
      <c r="DA586" s="115"/>
      <c r="DB586" s="115"/>
      <c r="DC586" s="115"/>
      <c r="DD586" s="115"/>
      <c r="DE586" s="115"/>
      <c r="DF586" s="115"/>
    </row>
    <row r="587" spans="1:110" ht="12.75">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101"/>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3"/>
      <c r="DA587" s="115"/>
      <c r="DB587" s="115"/>
      <c r="DC587" s="115"/>
      <c r="DD587" s="115"/>
      <c r="DE587" s="115"/>
      <c r="DF587" s="115"/>
    </row>
    <row r="588" spans="1:110" ht="12.75">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101"/>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3"/>
      <c r="DA588" s="115"/>
      <c r="DB588" s="115"/>
      <c r="DC588" s="115"/>
      <c r="DD588" s="115"/>
      <c r="DE588" s="115"/>
      <c r="DF588" s="115"/>
    </row>
    <row r="589" spans="1:110" ht="12.75">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101"/>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3"/>
      <c r="DA589" s="115"/>
      <c r="DB589" s="115"/>
      <c r="DC589" s="115"/>
      <c r="DD589" s="115"/>
      <c r="DE589" s="115"/>
      <c r="DF589" s="115"/>
    </row>
    <row r="590" spans="1:110" ht="12.75">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101"/>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3"/>
      <c r="DA590" s="115"/>
      <c r="DB590" s="115"/>
      <c r="DC590" s="115"/>
      <c r="DD590" s="115"/>
      <c r="DE590" s="115"/>
      <c r="DF590" s="115"/>
    </row>
    <row r="591" spans="1:110" ht="12.75">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101"/>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3"/>
      <c r="DA591" s="115"/>
      <c r="DB591" s="115"/>
      <c r="DC591" s="115"/>
      <c r="DD591" s="115"/>
      <c r="DE591" s="115"/>
      <c r="DF591" s="115"/>
    </row>
    <row r="592" spans="1:110" ht="12.75">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101"/>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15"/>
      <c r="DB592" s="115"/>
      <c r="DC592" s="115"/>
      <c r="DD592" s="115"/>
      <c r="DE592" s="115"/>
      <c r="DF592" s="115"/>
    </row>
    <row r="593" spans="1:110" ht="12.75">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101"/>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15"/>
      <c r="DB593" s="115"/>
      <c r="DC593" s="115"/>
      <c r="DD593" s="115"/>
      <c r="DE593" s="115"/>
      <c r="DF593" s="115"/>
    </row>
    <row r="594" spans="1:110" ht="12.75">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101"/>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15"/>
      <c r="DB594" s="115"/>
      <c r="DC594" s="115"/>
      <c r="DD594" s="115"/>
      <c r="DE594" s="115"/>
      <c r="DF594" s="115"/>
    </row>
    <row r="595" spans="1:110" ht="12.75">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101"/>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15"/>
      <c r="DB595" s="115"/>
      <c r="DC595" s="115"/>
      <c r="DD595" s="115"/>
      <c r="DE595" s="115"/>
      <c r="DF595" s="115"/>
    </row>
    <row r="596" spans="1:110" ht="12.75">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101"/>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3"/>
      <c r="DA596" s="115"/>
      <c r="DB596" s="115"/>
      <c r="DC596" s="115"/>
      <c r="DD596" s="115"/>
      <c r="DE596" s="115"/>
      <c r="DF596" s="115"/>
    </row>
    <row r="597" spans="1:110" ht="12.75">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101"/>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15"/>
      <c r="DB597" s="115"/>
      <c r="DC597" s="115"/>
      <c r="DD597" s="115"/>
      <c r="DE597" s="115"/>
      <c r="DF597" s="115"/>
    </row>
    <row r="598" spans="1:110" ht="12.75">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101"/>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3"/>
      <c r="DA598" s="115"/>
      <c r="DB598" s="115"/>
      <c r="DC598" s="115"/>
      <c r="DD598" s="115"/>
      <c r="DE598" s="115"/>
      <c r="DF598" s="115"/>
    </row>
    <row r="599" spans="1:110" ht="12.75">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101"/>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3"/>
      <c r="DA599" s="115"/>
      <c r="DB599" s="115"/>
      <c r="DC599" s="115"/>
      <c r="DD599" s="115"/>
      <c r="DE599" s="115"/>
      <c r="DF599" s="115"/>
    </row>
    <row r="600" spans="1:110" ht="12.75">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101"/>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3"/>
      <c r="DA600" s="115"/>
      <c r="DB600" s="115"/>
      <c r="DC600" s="115"/>
      <c r="DD600" s="115"/>
      <c r="DE600" s="115"/>
      <c r="DF600" s="115"/>
    </row>
    <row r="601" spans="1:110" ht="12.75">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101"/>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3"/>
      <c r="DA601" s="115"/>
      <c r="DB601" s="115"/>
      <c r="DC601" s="115"/>
      <c r="DD601" s="115"/>
      <c r="DE601" s="115"/>
      <c r="DF601" s="115"/>
    </row>
    <row r="602" spans="1:110" ht="12.75">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101"/>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3"/>
      <c r="DA602" s="115"/>
      <c r="DB602" s="115"/>
      <c r="DC602" s="115"/>
      <c r="DD602" s="115"/>
      <c r="DE602" s="115"/>
      <c r="DF602" s="115"/>
    </row>
    <row r="603" spans="1:110" ht="12.75">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101"/>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3"/>
      <c r="DA603" s="115"/>
      <c r="DB603" s="115"/>
      <c r="DC603" s="115"/>
      <c r="DD603" s="115"/>
      <c r="DE603" s="115"/>
      <c r="DF603" s="115"/>
    </row>
    <row r="604" spans="1:110" ht="12.75">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101"/>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3"/>
      <c r="DA604" s="115"/>
      <c r="DB604" s="115"/>
      <c r="DC604" s="115"/>
      <c r="DD604" s="115"/>
      <c r="DE604" s="115"/>
      <c r="DF604" s="115"/>
    </row>
    <row r="605" spans="1:110" ht="12.75">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101"/>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3"/>
      <c r="DA605" s="115"/>
      <c r="DB605" s="115"/>
      <c r="DC605" s="115"/>
      <c r="DD605" s="115"/>
      <c r="DE605" s="115"/>
      <c r="DF605" s="115"/>
    </row>
    <row r="606" spans="1:110" ht="12.75">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101"/>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3"/>
      <c r="DA606" s="115"/>
      <c r="DB606" s="115"/>
      <c r="DC606" s="115"/>
      <c r="DD606" s="115"/>
      <c r="DE606" s="115"/>
      <c r="DF606" s="115"/>
    </row>
    <row r="607" spans="1:110" ht="12.75">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101"/>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3"/>
      <c r="DA607" s="115"/>
      <c r="DB607" s="115"/>
      <c r="DC607" s="115"/>
      <c r="DD607" s="115"/>
      <c r="DE607" s="115"/>
      <c r="DF607" s="115"/>
    </row>
    <row r="608" spans="1:110" ht="12.75">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101"/>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3"/>
      <c r="DA608" s="115"/>
      <c r="DB608" s="115"/>
      <c r="DC608" s="115"/>
      <c r="DD608" s="115"/>
      <c r="DE608" s="115"/>
      <c r="DF608" s="115"/>
    </row>
    <row r="609" spans="1:110" ht="12.75">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101"/>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3"/>
      <c r="DA609" s="115"/>
      <c r="DB609" s="115"/>
      <c r="DC609" s="115"/>
      <c r="DD609" s="115"/>
      <c r="DE609" s="115"/>
      <c r="DF609" s="115"/>
    </row>
    <row r="610" spans="1:110" ht="12.75">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101"/>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3"/>
      <c r="DA610" s="115"/>
      <c r="DB610" s="115"/>
      <c r="DC610" s="115"/>
      <c r="DD610" s="115"/>
      <c r="DE610" s="115"/>
      <c r="DF610" s="115"/>
    </row>
    <row r="611" spans="1:110" ht="12.75">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101"/>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3"/>
      <c r="DA611" s="115"/>
      <c r="DB611" s="115"/>
      <c r="DC611" s="115"/>
      <c r="DD611" s="115"/>
      <c r="DE611" s="115"/>
      <c r="DF611" s="115"/>
    </row>
    <row r="612" spans="1:110" ht="12.75">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101"/>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3"/>
      <c r="DA612" s="115"/>
      <c r="DB612" s="115"/>
      <c r="DC612" s="115"/>
      <c r="DD612" s="115"/>
      <c r="DE612" s="115"/>
      <c r="DF612" s="115"/>
    </row>
    <row r="613" spans="1:110" ht="12.75">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101"/>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3"/>
      <c r="DA613" s="115"/>
      <c r="DB613" s="115"/>
      <c r="DC613" s="115"/>
      <c r="DD613" s="115"/>
      <c r="DE613" s="115"/>
      <c r="DF613" s="115"/>
    </row>
    <row r="614" spans="1:110" ht="12.75">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101"/>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3"/>
      <c r="DA614" s="115"/>
      <c r="DB614" s="115"/>
      <c r="DC614" s="115"/>
      <c r="DD614" s="115"/>
      <c r="DE614" s="115"/>
      <c r="DF614" s="115"/>
    </row>
    <row r="615" spans="1:110" ht="12.75">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101"/>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3"/>
      <c r="DA615" s="115"/>
      <c r="DB615" s="115"/>
      <c r="DC615" s="115"/>
      <c r="DD615" s="115"/>
      <c r="DE615" s="115"/>
      <c r="DF615" s="115"/>
    </row>
    <row r="616" spans="1:110" ht="12.75">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101"/>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3"/>
      <c r="DA616" s="115"/>
      <c r="DB616" s="115"/>
      <c r="DC616" s="115"/>
      <c r="DD616" s="115"/>
      <c r="DE616" s="115"/>
      <c r="DF616" s="115"/>
    </row>
    <row r="617" spans="1:110" ht="12.75">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101"/>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3"/>
      <c r="DA617" s="115"/>
      <c r="DB617" s="115"/>
      <c r="DC617" s="115"/>
      <c r="DD617" s="115"/>
      <c r="DE617" s="115"/>
      <c r="DF617" s="115"/>
    </row>
    <row r="618" spans="1:110" ht="12.75">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101"/>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15"/>
      <c r="DB618" s="115"/>
      <c r="DC618" s="115"/>
      <c r="DD618" s="115"/>
      <c r="DE618" s="115"/>
      <c r="DF618" s="115"/>
    </row>
    <row r="619" spans="1:110" ht="12.75">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101"/>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15"/>
      <c r="DB619" s="115"/>
      <c r="DC619" s="115"/>
      <c r="DD619" s="115"/>
      <c r="DE619" s="115"/>
      <c r="DF619" s="115"/>
    </row>
    <row r="620" spans="1:110" ht="12.75">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101"/>
      <c r="BA620" s="103"/>
      <c r="BB620" s="103"/>
      <c r="BC620" s="103"/>
      <c r="BD620" s="103"/>
      <c r="BE620" s="103"/>
      <c r="BF620" s="103"/>
      <c r="BG620" s="103"/>
      <c r="BH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15"/>
      <c r="DB620" s="115"/>
      <c r="DC620" s="115"/>
      <c r="DD620" s="115"/>
      <c r="DE620" s="115"/>
      <c r="DF620" s="115"/>
    </row>
    <row r="621" spans="1:110" ht="12.7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102"/>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15"/>
      <c r="DB621" s="115"/>
      <c r="DC621" s="115"/>
      <c r="DD621" s="115"/>
      <c r="DE621" s="115"/>
      <c r="DF621" s="115"/>
    </row>
    <row r="622" spans="1:110" ht="12.7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102"/>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15"/>
      <c r="DB622" s="115"/>
      <c r="DC622" s="115"/>
      <c r="DD622" s="115"/>
      <c r="DE622" s="115"/>
      <c r="DF622" s="115"/>
    </row>
    <row r="623" spans="1:110" ht="12.75">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102"/>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15"/>
      <c r="DB623" s="115"/>
      <c r="DC623" s="115"/>
      <c r="DD623" s="115"/>
      <c r="DE623" s="115"/>
      <c r="DF623" s="115"/>
    </row>
    <row r="624" spans="1:110" ht="12.75">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102"/>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15"/>
      <c r="DB624" s="115"/>
      <c r="DC624" s="115"/>
      <c r="DD624" s="115"/>
      <c r="DE624" s="115"/>
      <c r="DF624" s="115"/>
    </row>
    <row r="625" spans="1:110" ht="12.75">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102"/>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15"/>
      <c r="DB625" s="115"/>
      <c r="DC625" s="115"/>
      <c r="DD625" s="115"/>
      <c r="DE625" s="115"/>
      <c r="DF625" s="115"/>
    </row>
    <row r="626" spans="1:110" ht="12.75">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102"/>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15"/>
      <c r="DB626" s="115"/>
      <c r="DC626" s="115"/>
      <c r="DD626" s="115"/>
      <c r="DE626" s="115"/>
      <c r="DF626" s="115"/>
    </row>
    <row r="627" spans="1:110" ht="12.75">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102"/>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15"/>
      <c r="DB627" s="115"/>
      <c r="DC627" s="115"/>
      <c r="DD627" s="115"/>
      <c r="DE627" s="115"/>
      <c r="DF627" s="115"/>
    </row>
    <row r="628" spans="1:110" ht="12.75">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102"/>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15"/>
      <c r="DB628" s="115"/>
      <c r="DC628" s="115"/>
      <c r="DD628" s="115"/>
      <c r="DE628" s="115"/>
      <c r="DF628" s="115"/>
    </row>
    <row r="629" spans="1:110" ht="12.75">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102"/>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15"/>
      <c r="DB629" s="115"/>
      <c r="DC629" s="115"/>
      <c r="DD629" s="115"/>
      <c r="DE629" s="115"/>
      <c r="DF629" s="115"/>
    </row>
    <row r="630" spans="1:110" ht="12.75">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102"/>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15"/>
      <c r="DB630" s="115"/>
      <c r="DC630" s="115"/>
      <c r="DD630" s="115"/>
      <c r="DE630" s="115"/>
      <c r="DF630" s="115"/>
    </row>
    <row r="631" spans="1:110" ht="12.75">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102"/>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15"/>
      <c r="DB631" s="115"/>
      <c r="DC631" s="115"/>
      <c r="DD631" s="115"/>
      <c r="DE631" s="115"/>
      <c r="DF631" s="115"/>
    </row>
    <row r="632" spans="1:110" ht="12.75">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102"/>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15"/>
      <c r="DB632" s="115"/>
      <c r="DC632" s="115"/>
      <c r="DD632" s="115"/>
      <c r="DE632" s="115"/>
      <c r="DF632" s="115"/>
    </row>
    <row r="633" spans="1:110" ht="12.75">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102"/>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15"/>
      <c r="DB633" s="115"/>
      <c r="DC633" s="115"/>
      <c r="DD633" s="115"/>
      <c r="DE633" s="115"/>
      <c r="DF633" s="115"/>
    </row>
    <row r="634" spans="1:110" ht="12.75">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102"/>
      <c r="BK634" s="103"/>
      <c r="BL634" s="103"/>
      <c r="BM634" s="103"/>
      <c r="BN634" s="103"/>
      <c r="BO634" s="103"/>
      <c r="BP634" s="103"/>
      <c r="BQ634" s="103"/>
      <c r="BR634" s="103"/>
      <c r="BS634" s="103"/>
      <c r="BT634" s="103"/>
      <c r="BU634" s="103"/>
      <c r="BV634" s="103"/>
      <c r="BW634" s="103"/>
      <c r="BX634" s="103"/>
      <c r="BY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3"/>
      <c r="DA634" s="115"/>
      <c r="DB634" s="115"/>
      <c r="DC634" s="115"/>
      <c r="DD634" s="115"/>
      <c r="DE634" s="115"/>
      <c r="DF634" s="115"/>
    </row>
    <row r="635" spans="1:76" ht="12.75">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102"/>
      <c r="BK635" s="103"/>
      <c r="BL635" s="103"/>
      <c r="BM635" s="103"/>
      <c r="BN635" s="103"/>
      <c r="BO635" s="103"/>
      <c r="BP635" s="103"/>
      <c r="BQ635" s="103"/>
      <c r="BR635" s="103"/>
      <c r="BX635" s="103"/>
    </row>
    <row r="636" spans="1:76" ht="12.75">
      <c r="A636" s="18"/>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102"/>
      <c r="BK636" s="103"/>
      <c r="BL636" s="103"/>
      <c r="BM636" s="103"/>
      <c r="BN636" s="103"/>
      <c r="BO636" s="103"/>
      <c r="BP636" s="103"/>
      <c r="BQ636" s="103"/>
      <c r="BR636" s="103"/>
      <c r="BX636" s="103"/>
    </row>
    <row r="637" spans="1:70" ht="12.75">
      <c r="A637" s="18"/>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102"/>
      <c r="BK637" s="103"/>
      <c r="BL637" s="103"/>
      <c r="BM637" s="103"/>
      <c r="BN637" s="103"/>
      <c r="BO637" s="103"/>
      <c r="BP637" s="103"/>
      <c r="BQ637" s="103"/>
      <c r="BR637" s="103"/>
    </row>
    <row r="638" spans="1:70" ht="12.75">
      <c r="A638" s="18"/>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102"/>
      <c r="BK638" s="103"/>
      <c r="BL638" s="103"/>
      <c r="BM638" s="103"/>
      <c r="BN638" s="103"/>
      <c r="BO638" s="103"/>
      <c r="BP638" s="103"/>
      <c r="BQ638" s="103"/>
      <c r="BR638" s="103"/>
    </row>
    <row r="639" spans="1:70" ht="12.75">
      <c r="A639" s="18"/>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102"/>
      <c r="BK639" s="103"/>
      <c r="BL639" s="103"/>
      <c r="BM639" s="103"/>
      <c r="BN639" s="103"/>
      <c r="BO639" s="103"/>
      <c r="BP639" s="103"/>
      <c r="BQ639" s="103"/>
      <c r="BR639" s="103"/>
    </row>
    <row r="640" spans="1:70" ht="12.75">
      <c r="A640" s="18"/>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102"/>
      <c r="BK640" s="103"/>
      <c r="BL640" s="103"/>
      <c r="BM640" s="103"/>
      <c r="BN640" s="103"/>
      <c r="BO640" s="103"/>
      <c r="BP640" s="103"/>
      <c r="BQ640" s="103"/>
      <c r="BR640" s="103"/>
    </row>
    <row r="641" spans="1:70" ht="12.75">
      <c r="A641" s="18"/>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102"/>
      <c r="BK641" s="103"/>
      <c r="BL641" s="103"/>
      <c r="BM641" s="103"/>
      <c r="BN641" s="103"/>
      <c r="BO641" s="103"/>
      <c r="BP641" s="103"/>
      <c r="BQ641" s="103"/>
      <c r="BR641" s="103"/>
    </row>
    <row r="642" spans="1:70" ht="12.75">
      <c r="A642" s="18"/>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102"/>
      <c r="BK642" s="103"/>
      <c r="BL642" s="103"/>
      <c r="BM642" s="103"/>
      <c r="BN642" s="103"/>
      <c r="BO642" s="103"/>
      <c r="BP642" s="103"/>
      <c r="BQ642" s="103"/>
      <c r="BR642" s="103"/>
    </row>
    <row r="643" spans="1:70" ht="12.75">
      <c r="A643" s="18"/>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102"/>
      <c r="BK643" s="103"/>
      <c r="BL643" s="103"/>
      <c r="BM643" s="103"/>
      <c r="BN643" s="103"/>
      <c r="BO643" s="103"/>
      <c r="BP643" s="103"/>
      <c r="BQ643" s="103"/>
      <c r="BR643" s="103"/>
    </row>
    <row r="644" spans="1:70" ht="12.75">
      <c r="A644" s="18"/>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102"/>
      <c r="BK644" s="103"/>
      <c r="BL644" s="103"/>
      <c r="BM644" s="103"/>
      <c r="BN644" s="103"/>
      <c r="BO644" s="103"/>
      <c r="BP644" s="103"/>
      <c r="BQ644" s="103"/>
      <c r="BR644" s="103"/>
    </row>
    <row r="645" spans="1:70" ht="12.75">
      <c r="A645" s="18"/>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102"/>
      <c r="BK645" s="103"/>
      <c r="BL645" s="103"/>
      <c r="BM645" s="103"/>
      <c r="BN645" s="103"/>
      <c r="BO645" s="103"/>
      <c r="BP645" s="103"/>
      <c r="BQ645" s="103"/>
      <c r="BR645" s="103"/>
    </row>
    <row r="646" spans="1:70" ht="12.75">
      <c r="A646" s="18"/>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102"/>
      <c r="BK646" s="103"/>
      <c r="BL646" s="103"/>
      <c r="BM646" s="103"/>
      <c r="BN646" s="103"/>
      <c r="BO646" s="103"/>
      <c r="BP646" s="103"/>
      <c r="BQ646" s="103"/>
      <c r="BR646" s="103"/>
    </row>
    <row r="647" spans="1:69" ht="12.75">
      <c r="A647" s="18"/>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102"/>
      <c r="BQ647" s="103"/>
    </row>
    <row r="648" spans="1:51" ht="12.75">
      <c r="A648" s="18"/>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102"/>
    </row>
    <row r="649" spans="1:51" ht="12.75">
      <c r="A649" s="18"/>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102"/>
    </row>
    <row r="650" spans="1:51" ht="12.75">
      <c r="A650" s="18"/>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102"/>
    </row>
    <row r="651" spans="1:51" ht="12.75">
      <c r="A651" s="18"/>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102"/>
    </row>
    <row r="652" spans="1:51" ht="12.75">
      <c r="A652" s="18"/>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102"/>
    </row>
    <row r="653" spans="1:51" ht="12.75">
      <c r="A653" s="18"/>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102"/>
    </row>
    <row r="654" spans="1:51" ht="12.75">
      <c r="A654" s="18"/>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102"/>
    </row>
    <row r="655" spans="1:51" ht="12.75">
      <c r="A655" s="18"/>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102"/>
    </row>
    <row r="656" spans="1:51" ht="12.75">
      <c r="A656" s="18"/>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102"/>
    </row>
    <row r="657" spans="1:51" ht="12.75">
      <c r="A657" s="18"/>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102"/>
    </row>
    <row r="658" spans="1:50" ht="12.75">
      <c r="A658" s="18"/>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row>
    <row r="659" spans="1:50" ht="12.75">
      <c r="A659" s="18"/>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row>
    <row r="660" ht="12.75">
      <c r="A660" s="18"/>
    </row>
    <row r="661" ht="12.75">
      <c r="A661" s="18"/>
    </row>
    <row r="662" ht="12.75">
      <c r="A662" s="18"/>
    </row>
    <row r="663" ht="12.75">
      <c r="A663" s="18"/>
    </row>
    <row r="664" ht="12.75">
      <c r="A664" s="18"/>
    </row>
    <row r="665" ht="12.75">
      <c r="A665" s="18"/>
    </row>
    <row r="666" ht="12.75">
      <c r="A666" s="18"/>
    </row>
    <row r="667" ht="12.75">
      <c r="A667" s="18"/>
    </row>
    <row r="668" ht="12.75">
      <c r="A668" s="18"/>
    </row>
    <row r="669" ht="12.75">
      <c r="A669" s="18"/>
    </row>
    <row r="670" ht="12.75">
      <c r="A670" s="18"/>
    </row>
    <row r="671" ht="12.75">
      <c r="A671" s="18"/>
    </row>
    <row r="672" ht="12.75">
      <c r="A672" s="18"/>
    </row>
  </sheetData>
  <sheetProtection sheet="1" selectLockedCells="1"/>
  <mergeCells count="1759">
    <mergeCell ref="I89:R89"/>
    <mergeCell ref="J113:N119"/>
    <mergeCell ref="E113:I119"/>
    <mergeCell ref="E91:H91"/>
    <mergeCell ref="E96:H96"/>
    <mergeCell ref="I96:R96"/>
    <mergeCell ref="E98:H98"/>
    <mergeCell ref="I98:R98"/>
    <mergeCell ref="E106:H106"/>
    <mergeCell ref="I106:AB106"/>
    <mergeCell ref="AS120:AW120"/>
    <mergeCell ref="AO120:AR120"/>
    <mergeCell ref="AG120:AJ120"/>
    <mergeCell ref="AC120:AF120"/>
    <mergeCell ref="AK120:AN120"/>
    <mergeCell ref="I100:R100"/>
    <mergeCell ref="AD45:AH45"/>
    <mergeCell ref="AS113:AW119"/>
    <mergeCell ref="E45:H45"/>
    <mergeCell ref="I45:R45"/>
    <mergeCell ref="I91:R91"/>
    <mergeCell ref="E30:H30"/>
    <mergeCell ref="I30:R30"/>
    <mergeCell ref="E43:H43"/>
    <mergeCell ref="E39:H39"/>
    <mergeCell ref="I39:AB39"/>
    <mergeCell ref="E87:H87"/>
    <mergeCell ref="E89:H89"/>
    <mergeCell ref="E28:R28"/>
    <mergeCell ref="AB28:AO28"/>
    <mergeCell ref="AB30:AE30"/>
    <mergeCell ref="AF30:AO30"/>
    <mergeCell ref="I34:R34"/>
    <mergeCell ref="AB34:AE34"/>
    <mergeCell ref="E34:H34"/>
    <mergeCell ref="AD43:AH43"/>
    <mergeCell ref="H17:Z17"/>
    <mergeCell ref="H19:Z19"/>
    <mergeCell ref="I32:R32"/>
    <mergeCell ref="E32:H32"/>
    <mergeCell ref="D3:AQ3"/>
    <mergeCell ref="E19:G19"/>
    <mergeCell ref="E17:G17"/>
    <mergeCell ref="AC12:AK12"/>
    <mergeCell ref="D7:O7"/>
    <mergeCell ref="AF32:AO32"/>
    <mergeCell ref="AL12:AO12"/>
    <mergeCell ref="AB32:AE32"/>
    <mergeCell ref="C134:D134"/>
    <mergeCell ref="J120:N120"/>
    <mergeCell ref="T120:AB120"/>
    <mergeCell ref="T121:AB121"/>
    <mergeCell ref="C122:D122"/>
    <mergeCell ref="E123:I123"/>
    <mergeCell ref="C123:D123"/>
    <mergeCell ref="W12:Z12"/>
    <mergeCell ref="C133:D133"/>
    <mergeCell ref="E126:I126"/>
    <mergeCell ref="C127:D127"/>
    <mergeCell ref="C120:D120"/>
    <mergeCell ref="C121:D121"/>
    <mergeCell ref="AF34:AO34"/>
    <mergeCell ref="E41:H41"/>
    <mergeCell ref="I41:AB41"/>
    <mergeCell ref="E44:H44"/>
    <mergeCell ref="I43:R43"/>
    <mergeCell ref="T123:AB123"/>
    <mergeCell ref="E122:I122"/>
    <mergeCell ref="E120:I120"/>
    <mergeCell ref="E121:I121"/>
    <mergeCell ref="J121:N121"/>
    <mergeCell ref="T122:AB122"/>
    <mergeCell ref="AC123:AF123"/>
    <mergeCell ref="AC124:AF124"/>
    <mergeCell ref="C125:D125"/>
    <mergeCell ref="E124:I124"/>
    <mergeCell ref="E125:I125"/>
    <mergeCell ref="C126:D126"/>
    <mergeCell ref="J124:N124"/>
    <mergeCell ref="AC126:AF126"/>
    <mergeCell ref="O124:S124"/>
    <mergeCell ref="C124:D124"/>
    <mergeCell ref="C136:D136"/>
    <mergeCell ref="C137:D137"/>
    <mergeCell ref="C145:D145"/>
    <mergeCell ref="C146:D146"/>
    <mergeCell ref="C128:D128"/>
    <mergeCell ref="C129:D129"/>
    <mergeCell ref="C130:D130"/>
    <mergeCell ref="C131:D131"/>
    <mergeCell ref="C135:D135"/>
    <mergeCell ref="C132:D132"/>
    <mergeCell ref="C149:D149"/>
    <mergeCell ref="C138:D138"/>
    <mergeCell ref="C139:D139"/>
    <mergeCell ref="C140:D140"/>
    <mergeCell ref="C141:D141"/>
    <mergeCell ref="C142:D142"/>
    <mergeCell ref="C143:D143"/>
    <mergeCell ref="C144:D144"/>
    <mergeCell ref="C148:D148"/>
    <mergeCell ref="C147:D147"/>
    <mergeCell ref="C154:D154"/>
    <mergeCell ref="C155:D155"/>
    <mergeCell ref="C156:D156"/>
    <mergeCell ref="C157:D157"/>
    <mergeCell ref="C150:D150"/>
    <mergeCell ref="C151:D151"/>
    <mergeCell ref="C152:D152"/>
    <mergeCell ref="C153:D153"/>
    <mergeCell ref="C172:D172"/>
    <mergeCell ref="C173:D173"/>
    <mergeCell ref="C162:D162"/>
    <mergeCell ref="C163:D163"/>
    <mergeCell ref="C164:D164"/>
    <mergeCell ref="C165:D165"/>
    <mergeCell ref="C166:D166"/>
    <mergeCell ref="C167:D167"/>
    <mergeCell ref="C168:D168"/>
    <mergeCell ref="C169:D169"/>
    <mergeCell ref="C170:D170"/>
    <mergeCell ref="C171:D171"/>
    <mergeCell ref="C158:D158"/>
    <mergeCell ref="C159:D159"/>
    <mergeCell ref="C160:D160"/>
    <mergeCell ref="C161:D161"/>
    <mergeCell ref="C184:D184"/>
    <mergeCell ref="C185:D185"/>
    <mergeCell ref="C174:D174"/>
    <mergeCell ref="C175:D175"/>
    <mergeCell ref="C176:D176"/>
    <mergeCell ref="C177:D177"/>
    <mergeCell ref="C178:D178"/>
    <mergeCell ref="C179:D179"/>
    <mergeCell ref="C180:D180"/>
    <mergeCell ref="C181:D181"/>
    <mergeCell ref="C182:D182"/>
    <mergeCell ref="C183:D183"/>
    <mergeCell ref="C196:D196"/>
    <mergeCell ref="C197:D197"/>
    <mergeCell ref="C186:D186"/>
    <mergeCell ref="C187:D187"/>
    <mergeCell ref="C188:D188"/>
    <mergeCell ref="C189:D189"/>
    <mergeCell ref="C190:D190"/>
    <mergeCell ref="C191:D191"/>
    <mergeCell ref="C204:D204"/>
    <mergeCell ref="C205:D205"/>
    <mergeCell ref="C192:D192"/>
    <mergeCell ref="C193:D193"/>
    <mergeCell ref="C194:D194"/>
    <mergeCell ref="C195:D195"/>
    <mergeCell ref="C198:D198"/>
    <mergeCell ref="C199:D199"/>
    <mergeCell ref="C200:D200"/>
    <mergeCell ref="C201:D201"/>
    <mergeCell ref="C202:D202"/>
    <mergeCell ref="C203:D203"/>
    <mergeCell ref="C218:D218"/>
    <mergeCell ref="C219:D219"/>
    <mergeCell ref="C212:D212"/>
    <mergeCell ref="C213:D213"/>
    <mergeCell ref="C216:D216"/>
    <mergeCell ref="C217:D217"/>
    <mergeCell ref="C214:D214"/>
    <mergeCell ref="C215:D215"/>
    <mergeCell ref="E142:I142"/>
    <mergeCell ref="E141:I141"/>
    <mergeCell ref="E130:I130"/>
    <mergeCell ref="E131:I131"/>
    <mergeCell ref="C210:D210"/>
    <mergeCell ref="C211:D211"/>
    <mergeCell ref="C206:D206"/>
    <mergeCell ref="C207:D207"/>
    <mergeCell ref="C208:D208"/>
    <mergeCell ref="C209:D209"/>
    <mergeCell ref="E138:I138"/>
    <mergeCell ref="E139:I139"/>
    <mergeCell ref="E140:I140"/>
    <mergeCell ref="E127:I127"/>
    <mergeCell ref="E128:I128"/>
    <mergeCell ref="E129:I129"/>
    <mergeCell ref="E149:I149"/>
    <mergeCell ref="E150:I150"/>
    <mergeCell ref="E151:I151"/>
    <mergeCell ref="E143:I143"/>
    <mergeCell ref="E132:I132"/>
    <mergeCell ref="E133:I133"/>
    <mergeCell ref="E134:I134"/>
    <mergeCell ref="E135:I135"/>
    <mergeCell ref="E136:I136"/>
    <mergeCell ref="E137:I137"/>
    <mergeCell ref="E159:I159"/>
    <mergeCell ref="E160:I160"/>
    <mergeCell ref="E161:I161"/>
    <mergeCell ref="E154:I154"/>
    <mergeCell ref="E155:I155"/>
    <mergeCell ref="E144:I144"/>
    <mergeCell ref="E145:I145"/>
    <mergeCell ref="E146:I146"/>
    <mergeCell ref="E147:I147"/>
    <mergeCell ref="E148:I148"/>
    <mergeCell ref="E169:I169"/>
    <mergeCell ref="E170:I170"/>
    <mergeCell ref="E171:I171"/>
    <mergeCell ref="E152:I152"/>
    <mergeCell ref="E153:I153"/>
    <mergeCell ref="E166:I166"/>
    <mergeCell ref="E167:I167"/>
    <mergeCell ref="E156:I156"/>
    <mergeCell ref="E157:I157"/>
    <mergeCell ref="E158:I158"/>
    <mergeCell ref="E183:I183"/>
    <mergeCell ref="E184:I184"/>
    <mergeCell ref="E185:I185"/>
    <mergeCell ref="E174:I174"/>
    <mergeCell ref="E175:I175"/>
    <mergeCell ref="E162:I162"/>
    <mergeCell ref="E163:I163"/>
    <mergeCell ref="E164:I164"/>
    <mergeCell ref="E165:I165"/>
    <mergeCell ref="E168:I168"/>
    <mergeCell ref="E203:I203"/>
    <mergeCell ref="E176:I176"/>
    <mergeCell ref="E177:I177"/>
    <mergeCell ref="E178:I178"/>
    <mergeCell ref="E179:I179"/>
    <mergeCell ref="E186:I186"/>
    <mergeCell ref="E187:I187"/>
    <mergeCell ref="E190:I190"/>
    <mergeCell ref="E191:I191"/>
    <mergeCell ref="E180:I180"/>
    <mergeCell ref="E202:I202"/>
    <mergeCell ref="AC113:AF119"/>
    <mergeCell ref="AS121:AW121"/>
    <mergeCell ref="AK121:AN121"/>
    <mergeCell ref="AS122:AW122"/>
    <mergeCell ref="E188:I188"/>
    <mergeCell ref="E172:I172"/>
    <mergeCell ref="E173:I173"/>
    <mergeCell ref="E181:I181"/>
    <mergeCell ref="E182:I182"/>
    <mergeCell ref="E196:I196"/>
    <mergeCell ref="E197:I197"/>
    <mergeCell ref="E198:I198"/>
    <mergeCell ref="E204:I204"/>
    <mergeCell ref="E205:I205"/>
    <mergeCell ref="E192:I192"/>
    <mergeCell ref="E194:I194"/>
    <mergeCell ref="E195:I195"/>
    <mergeCell ref="E200:I200"/>
    <mergeCell ref="E201:I201"/>
    <mergeCell ref="E54:J54"/>
    <mergeCell ref="AI43:AO43"/>
    <mergeCell ref="AO113:AR119"/>
    <mergeCell ref="AG113:AJ119"/>
    <mergeCell ref="AK113:AN119"/>
    <mergeCell ref="E61:AO61"/>
    <mergeCell ref="K52:Q52"/>
    <mergeCell ref="K54:Q54"/>
    <mergeCell ref="K56:N56"/>
    <mergeCell ref="O56:Q56"/>
    <mergeCell ref="I87:R87"/>
    <mergeCell ref="AI45:AO45"/>
    <mergeCell ref="AC121:AF121"/>
    <mergeCell ref="AG121:AJ121"/>
    <mergeCell ref="AO121:AR121"/>
    <mergeCell ref="E199:I199"/>
    <mergeCell ref="E193:I193"/>
    <mergeCell ref="AC122:AF122"/>
    <mergeCell ref="AG122:AJ122"/>
    <mergeCell ref="AK122:AN122"/>
    <mergeCell ref="AO122:AR122"/>
    <mergeCell ref="E52:J52"/>
    <mergeCell ref="E56:J56"/>
    <mergeCell ref="J122:N122"/>
    <mergeCell ref="O113:S119"/>
    <mergeCell ref="T113:AB119"/>
    <mergeCell ref="O120:S120"/>
    <mergeCell ref="O121:S121"/>
    <mergeCell ref="O122:S122"/>
    <mergeCell ref="E100:H100"/>
    <mergeCell ref="T124:AB124"/>
    <mergeCell ref="J123:N123"/>
    <mergeCell ref="E218:I218"/>
    <mergeCell ref="J126:N126"/>
    <mergeCell ref="E214:I214"/>
    <mergeCell ref="E212:I212"/>
    <mergeCell ref="E213:I213"/>
    <mergeCell ref="O123:S123"/>
    <mergeCell ref="E209:I209"/>
    <mergeCell ref="E189:I189"/>
    <mergeCell ref="E219:I219"/>
    <mergeCell ref="E216:I216"/>
    <mergeCell ref="E217:I217"/>
    <mergeCell ref="E215:I215"/>
    <mergeCell ref="E206:I206"/>
    <mergeCell ref="E207:I207"/>
    <mergeCell ref="E208:I208"/>
    <mergeCell ref="E211:I211"/>
    <mergeCell ref="E210:I210"/>
    <mergeCell ref="AG124:AJ124"/>
    <mergeCell ref="AK124:AN124"/>
    <mergeCell ref="AK123:AN123"/>
    <mergeCell ref="AS124:AW124"/>
    <mergeCell ref="AO123:AR123"/>
    <mergeCell ref="AS123:AW123"/>
    <mergeCell ref="AO124:AR124"/>
    <mergeCell ref="AG123:AJ123"/>
    <mergeCell ref="AS125:AW125"/>
    <mergeCell ref="O125:S125"/>
    <mergeCell ref="T125:AB125"/>
    <mergeCell ref="J125:N125"/>
    <mergeCell ref="AC125:AF125"/>
    <mergeCell ref="AG125:AJ125"/>
    <mergeCell ref="AK125:AN125"/>
    <mergeCell ref="AO125:AR125"/>
    <mergeCell ref="AG126:AJ126"/>
    <mergeCell ref="AK126:AN126"/>
    <mergeCell ref="AS126:AW126"/>
    <mergeCell ref="O126:S126"/>
    <mergeCell ref="T126:AB126"/>
    <mergeCell ref="AO126:AR126"/>
    <mergeCell ref="AO127:AR127"/>
    <mergeCell ref="AS127:AW127"/>
    <mergeCell ref="O127:S127"/>
    <mergeCell ref="T127:AB127"/>
    <mergeCell ref="J127:N127"/>
    <mergeCell ref="AC127:AF127"/>
    <mergeCell ref="AG127:AJ127"/>
    <mergeCell ref="AK127:AN127"/>
    <mergeCell ref="AO128:AR128"/>
    <mergeCell ref="AS128:AW128"/>
    <mergeCell ref="O128:S128"/>
    <mergeCell ref="T128:AB128"/>
    <mergeCell ref="J128:N128"/>
    <mergeCell ref="AC128:AF128"/>
    <mergeCell ref="AG128:AJ128"/>
    <mergeCell ref="AK128:AN128"/>
    <mergeCell ref="AO129:AR129"/>
    <mergeCell ref="AS129:AW129"/>
    <mergeCell ref="O129:S129"/>
    <mergeCell ref="T129:AB129"/>
    <mergeCell ref="J129:N129"/>
    <mergeCell ref="AC129:AF129"/>
    <mergeCell ref="AG129:AJ129"/>
    <mergeCell ref="AK129:AN129"/>
    <mergeCell ref="AO130:AR130"/>
    <mergeCell ref="AS130:AW130"/>
    <mergeCell ref="O130:S130"/>
    <mergeCell ref="T130:AB130"/>
    <mergeCell ref="J130:N130"/>
    <mergeCell ref="AC130:AF130"/>
    <mergeCell ref="AG130:AJ130"/>
    <mergeCell ref="AK130:AN130"/>
    <mergeCell ref="AO131:AR131"/>
    <mergeCell ref="AS131:AW131"/>
    <mergeCell ref="O131:S131"/>
    <mergeCell ref="T131:AB131"/>
    <mergeCell ref="J131:N131"/>
    <mergeCell ref="AC131:AF131"/>
    <mergeCell ref="AG131:AJ131"/>
    <mergeCell ref="AK131:AN131"/>
    <mergeCell ref="AO132:AR132"/>
    <mergeCell ref="AS132:AW132"/>
    <mergeCell ref="O132:S132"/>
    <mergeCell ref="J132:N132"/>
    <mergeCell ref="AC132:AF132"/>
    <mergeCell ref="AG132:AJ132"/>
    <mergeCell ref="AK132:AN132"/>
    <mergeCell ref="AO133:AR133"/>
    <mergeCell ref="AS133:AW133"/>
    <mergeCell ref="O133:S133"/>
    <mergeCell ref="J133:N133"/>
    <mergeCell ref="AC133:AF133"/>
    <mergeCell ref="AG133:AJ133"/>
    <mergeCell ref="AK133:AN133"/>
    <mergeCell ref="AO134:AR134"/>
    <mergeCell ref="AS134:AW134"/>
    <mergeCell ref="O134:S134"/>
    <mergeCell ref="T134:AB134"/>
    <mergeCell ref="J134:N134"/>
    <mergeCell ref="AC134:AF134"/>
    <mergeCell ref="AG134:AJ134"/>
    <mergeCell ref="AK134:AN134"/>
    <mergeCell ref="AO135:AR135"/>
    <mergeCell ref="AS135:AW135"/>
    <mergeCell ref="O135:S135"/>
    <mergeCell ref="T135:AB135"/>
    <mergeCell ref="J135:N135"/>
    <mergeCell ref="AC135:AF135"/>
    <mergeCell ref="AG135:AJ135"/>
    <mergeCell ref="AK135:AN135"/>
    <mergeCell ref="AO136:AR136"/>
    <mergeCell ref="AS136:AW136"/>
    <mergeCell ref="O136:S136"/>
    <mergeCell ref="T136:AB136"/>
    <mergeCell ref="J136:N136"/>
    <mergeCell ref="AC136:AF136"/>
    <mergeCell ref="AG136:AJ136"/>
    <mergeCell ref="AK136:AN136"/>
    <mergeCell ref="AO137:AR137"/>
    <mergeCell ref="AS137:AW137"/>
    <mergeCell ref="O137:S137"/>
    <mergeCell ref="T137:AB137"/>
    <mergeCell ref="J137:N137"/>
    <mergeCell ref="AC137:AF137"/>
    <mergeCell ref="AG137:AJ137"/>
    <mergeCell ref="AK137:AN137"/>
    <mergeCell ref="AO138:AR138"/>
    <mergeCell ref="AS138:AW138"/>
    <mergeCell ref="O138:S138"/>
    <mergeCell ref="T138:AB138"/>
    <mergeCell ref="J138:N138"/>
    <mergeCell ref="AC138:AF138"/>
    <mergeCell ref="AG138:AJ138"/>
    <mergeCell ref="AK138:AN138"/>
    <mergeCell ref="AO139:AR139"/>
    <mergeCell ref="AS139:AW139"/>
    <mergeCell ref="O139:S139"/>
    <mergeCell ref="T139:AB139"/>
    <mergeCell ref="J139:N139"/>
    <mergeCell ref="AC139:AF139"/>
    <mergeCell ref="AG139:AJ139"/>
    <mergeCell ref="AK139:AN139"/>
    <mergeCell ref="AO140:AR140"/>
    <mergeCell ref="AS140:AW140"/>
    <mergeCell ref="O140:S140"/>
    <mergeCell ref="T140:AB140"/>
    <mergeCell ref="J140:N140"/>
    <mergeCell ref="AC140:AF140"/>
    <mergeCell ref="AG140:AJ140"/>
    <mergeCell ref="AK140:AN140"/>
    <mergeCell ref="AO141:AR141"/>
    <mergeCell ref="AS141:AW141"/>
    <mergeCell ref="O141:S141"/>
    <mergeCell ref="T141:AB141"/>
    <mergeCell ref="J141:N141"/>
    <mergeCell ref="AC141:AF141"/>
    <mergeCell ref="AG141:AJ141"/>
    <mergeCell ref="AK141:AN141"/>
    <mergeCell ref="AO142:AR142"/>
    <mergeCell ref="AS142:AW142"/>
    <mergeCell ref="O142:S142"/>
    <mergeCell ref="T142:AB142"/>
    <mergeCell ref="J142:N142"/>
    <mergeCell ref="AC142:AF142"/>
    <mergeCell ref="AG142:AJ142"/>
    <mergeCell ref="AK142:AN142"/>
    <mergeCell ref="AO143:AR143"/>
    <mergeCell ref="AS143:AW143"/>
    <mergeCell ref="O143:S143"/>
    <mergeCell ref="T143:AB143"/>
    <mergeCell ref="J143:N143"/>
    <mergeCell ref="AC143:AF143"/>
    <mergeCell ref="AG143:AJ143"/>
    <mergeCell ref="AK143:AN143"/>
    <mergeCell ref="AO144:AR144"/>
    <mergeCell ref="AS144:AW144"/>
    <mergeCell ref="O144:S144"/>
    <mergeCell ref="T144:AB144"/>
    <mergeCell ref="J144:N144"/>
    <mergeCell ref="AC144:AF144"/>
    <mergeCell ref="AG144:AJ144"/>
    <mergeCell ref="AK144:AN144"/>
    <mergeCell ref="AO145:AR145"/>
    <mergeCell ref="AS145:AW145"/>
    <mergeCell ref="O145:S145"/>
    <mergeCell ref="T145:AB145"/>
    <mergeCell ref="J145:N145"/>
    <mergeCell ref="AC145:AF145"/>
    <mergeCell ref="AG145:AJ145"/>
    <mergeCell ref="AK145:AN145"/>
    <mergeCell ref="AO146:AR146"/>
    <mergeCell ref="AS146:AW146"/>
    <mergeCell ref="O146:S146"/>
    <mergeCell ref="T146:AB146"/>
    <mergeCell ref="J146:N146"/>
    <mergeCell ref="AC146:AF146"/>
    <mergeCell ref="AG146:AJ146"/>
    <mergeCell ref="AK146:AN146"/>
    <mergeCell ref="AO147:AR147"/>
    <mergeCell ref="AS147:AW147"/>
    <mergeCell ref="O147:S147"/>
    <mergeCell ref="T147:AB147"/>
    <mergeCell ref="J147:N147"/>
    <mergeCell ref="AC147:AF147"/>
    <mergeCell ref="AG147:AJ147"/>
    <mergeCell ref="AK147:AN147"/>
    <mergeCell ref="AO148:AR148"/>
    <mergeCell ref="AS148:AW148"/>
    <mergeCell ref="O148:S148"/>
    <mergeCell ref="T148:AB148"/>
    <mergeCell ref="J148:N148"/>
    <mergeCell ref="AC148:AF148"/>
    <mergeCell ref="AG148:AJ148"/>
    <mergeCell ref="AK148:AN148"/>
    <mergeCell ref="AO149:AR149"/>
    <mergeCell ref="AS149:AW149"/>
    <mergeCell ref="O149:S149"/>
    <mergeCell ref="T149:AB149"/>
    <mergeCell ref="J149:N149"/>
    <mergeCell ref="AC149:AF149"/>
    <mergeCell ref="AG149:AJ149"/>
    <mergeCell ref="AK149:AN149"/>
    <mergeCell ref="AO150:AR150"/>
    <mergeCell ref="AS150:AW150"/>
    <mergeCell ref="O150:S150"/>
    <mergeCell ref="T150:AB150"/>
    <mergeCell ref="J150:N150"/>
    <mergeCell ref="AC150:AF150"/>
    <mergeCell ref="AG150:AJ150"/>
    <mergeCell ref="AK150:AN150"/>
    <mergeCell ref="AO151:AR151"/>
    <mergeCell ref="AS151:AW151"/>
    <mergeCell ref="O151:S151"/>
    <mergeCell ref="T151:AB151"/>
    <mergeCell ref="J151:N151"/>
    <mergeCell ref="AC151:AF151"/>
    <mergeCell ref="AG151:AJ151"/>
    <mergeCell ref="AK151:AN151"/>
    <mergeCell ref="AO152:AR152"/>
    <mergeCell ref="AS152:AW152"/>
    <mergeCell ref="O152:S152"/>
    <mergeCell ref="T152:AB152"/>
    <mergeCell ref="J152:N152"/>
    <mergeCell ref="AC152:AF152"/>
    <mergeCell ref="AG152:AJ152"/>
    <mergeCell ref="AK152:AN152"/>
    <mergeCell ref="AO153:AR153"/>
    <mergeCell ref="AS153:AW153"/>
    <mergeCell ref="O153:S153"/>
    <mergeCell ref="T153:AB153"/>
    <mergeCell ref="J153:N153"/>
    <mergeCell ref="AC153:AF153"/>
    <mergeCell ref="AG153:AJ153"/>
    <mergeCell ref="AK153:AN153"/>
    <mergeCell ref="AO154:AR154"/>
    <mergeCell ref="AS154:AW154"/>
    <mergeCell ref="O154:S154"/>
    <mergeCell ref="T154:AB154"/>
    <mergeCell ref="J154:N154"/>
    <mergeCell ref="AC154:AF154"/>
    <mergeCell ref="AG154:AJ154"/>
    <mergeCell ref="AK154:AN154"/>
    <mergeCell ref="AO155:AR155"/>
    <mergeCell ref="AS155:AW155"/>
    <mergeCell ref="O155:S155"/>
    <mergeCell ref="T155:AB155"/>
    <mergeCell ref="J155:N155"/>
    <mergeCell ref="AC155:AF155"/>
    <mergeCell ref="AG155:AJ155"/>
    <mergeCell ref="AK155:AN155"/>
    <mergeCell ref="AO156:AR156"/>
    <mergeCell ref="AS156:AW156"/>
    <mergeCell ref="O156:S156"/>
    <mergeCell ref="T156:AB156"/>
    <mergeCell ref="J156:N156"/>
    <mergeCell ref="AC156:AF156"/>
    <mergeCell ref="AG156:AJ156"/>
    <mergeCell ref="AK156:AN156"/>
    <mergeCell ref="AO157:AR157"/>
    <mergeCell ref="AS157:AW157"/>
    <mergeCell ref="O157:S157"/>
    <mergeCell ref="T157:AB157"/>
    <mergeCell ref="J157:N157"/>
    <mergeCell ref="AC157:AF157"/>
    <mergeCell ref="AG157:AJ157"/>
    <mergeCell ref="AK157:AN157"/>
    <mergeCell ref="AO158:AR158"/>
    <mergeCell ref="AS158:AW158"/>
    <mergeCell ref="O158:S158"/>
    <mergeCell ref="J158:N158"/>
    <mergeCell ref="AC158:AF158"/>
    <mergeCell ref="AG158:AJ158"/>
    <mergeCell ref="AK158:AN158"/>
    <mergeCell ref="T158:AB158"/>
    <mergeCell ref="AO159:AR159"/>
    <mergeCell ref="AS159:AW159"/>
    <mergeCell ref="O159:S159"/>
    <mergeCell ref="J159:N159"/>
    <mergeCell ref="AC159:AF159"/>
    <mergeCell ref="AG159:AJ159"/>
    <mergeCell ref="AK159:AN159"/>
    <mergeCell ref="T159:AB159"/>
    <mergeCell ref="AO160:AR160"/>
    <mergeCell ref="AS160:AW160"/>
    <mergeCell ref="O160:S160"/>
    <mergeCell ref="J160:N160"/>
    <mergeCell ref="AC160:AF160"/>
    <mergeCell ref="AG160:AJ160"/>
    <mergeCell ref="AK160:AN160"/>
    <mergeCell ref="T160:AB160"/>
    <mergeCell ref="AO161:AR161"/>
    <mergeCell ref="AS161:AW161"/>
    <mergeCell ref="O161:S161"/>
    <mergeCell ref="T161:AB161"/>
    <mergeCell ref="J161:N161"/>
    <mergeCell ref="AC161:AF161"/>
    <mergeCell ref="AG161:AJ161"/>
    <mergeCell ref="AK161:AN161"/>
    <mergeCell ref="AO162:AR162"/>
    <mergeCell ref="AS162:AW162"/>
    <mergeCell ref="O162:S162"/>
    <mergeCell ref="T162:AB162"/>
    <mergeCell ref="J162:N162"/>
    <mergeCell ref="AC162:AF162"/>
    <mergeCell ref="AG162:AJ162"/>
    <mergeCell ref="AK162:AN162"/>
    <mergeCell ref="AO163:AR163"/>
    <mergeCell ref="AS163:AW163"/>
    <mergeCell ref="O163:S163"/>
    <mergeCell ref="T163:AB163"/>
    <mergeCell ref="J163:N163"/>
    <mergeCell ref="AC163:AF163"/>
    <mergeCell ref="AG163:AJ163"/>
    <mergeCell ref="AK163:AN163"/>
    <mergeCell ref="AO164:AR164"/>
    <mergeCell ref="AS164:AW164"/>
    <mergeCell ref="O164:S164"/>
    <mergeCell ref="T164:AB164"/>
    <mergeCell ref="J164:N164"/>
    <mergeCell ref="AC164:AF164"/>
    <mergeCell ref="AG164:AJ164"/>
    <mergeCell ref="AK164:AN164"/>
    <mergeCell ref="AO165:AR165"/>
    <mergeCell ref="AS165:AW165"/>
    <mergeCell ref="O165:S165"/>
    <mergeCell ref="T165:AB165"/>
    <mergeCell ref="J165:N165"/>
    <mergeCell ref="AC165:AF165"/>
    <mergeCell ref="AG165:AJ165"/>
    <mergeCell ref="AK165:AN165"/>
    <mergeCell ref="AO166:AR166"/>
    <mergeCell ref="AS166:AW166"/>
    <mergeCell ref="O166:S166"/>
    <mergeCell ref="T166:AB166"/>
    <mergeCell ref="J166:N166"/>
    <mergeCell ref="AC166:AF166"/>
    <mergeCell ref="AG166:AJ166"/>
    <mergeCell ref="AK166:AN166"/>
    <mergeCell ref="AO167:AR167"/>
    <mergeCell ref="AS167:AW167"/>
    <mergeCell ref="O167:S167"/>
    <mergeCell ref="T167:AB167"/>
    <mergeCell ref="J167:N167"/>
    <mergeCell ref="AC167:AF167"/>
    <mergeCell ref="AG167:AJ167"/>
    <mergeCell ref="AK167:AN167"/>
    <mergeCell ref="AO168:AR168"/>
    <mergeCell ref="AS168:AW168"/>
    <mergeCell ref="O168:S168"/>
    <mergeCell ref="T168:AB168"/>
    <mergeCell ref="J168:N168"/>
    <mergeCell ref="AC168:AF168"/>
    <mergeCell ref="AG168:AJ168"/>
    <mergeCell ref="AK168:AN168"/>
    <mergeCell ref="AO169:AR169"/>
    <mergeCell ref="AS169:AW169"/>
    <mergeCell ref="O169:S169"/>
    <mergeCell ref="T169:AB169"/>
    <mergeCell ref="J169:N169"/>
    <mergeCell ref="AC169:AF169"/>
    <mergeCell ref="AG169:AJ169"/>
    <mergeCell ref="AK169:AN169"/>
    <mergeCell ref="AO170:AR170"/>
    <mergeCell ref="AS170:AW170"/>
    <mergeCell ref="O170:S170"/>
    <mergeCell ref="T170:AB170"/>
    <mergeCell ref="J170:N170"/>
    <mergeCell ref="AC170:AF170"/>
    <mergeCell ref="AG170:AJ170"/>
    <mergeCell ref="AK170:AN170"/>
    <mergeCell ref="AO171:AR171"/>
    <mergeCell ref="AS171:AW171"/>
    <mergeCell ref="O171:S171"/>
    <mergeCell ref="T171:AB171"/>
    <mergeCell ref="J171:N171"/>
    <mergeCell ref="AC171:AF171"/>
    <mergeCell ref="AG171:AJ171"/>
    <mergeCell ref="AK171:AN171"/>
    <mergeCell ref="AO172:AR172"/>
    <mergeCell ref="AS172:AW172"/>
    <mergeCell ref="O172:S172"/>
    <mergeCell ref="T172:AB172"/>
    <mergeCell ref="J172:N172"/>
    <mergeCell ref="AC172:AF172"/>
    <mergeCell ref="AG172:AJ172"/>
    <mergeCell ref="AK172:AN172"/>
    <mergeCell ref="AO173:AR173"/>
    <mergeCell ref="AS173:AW173"/>
    <mergeCell ref="O173:S173"/>
    <mergeCell ref="T173:AB173"/>
    <mergeCell ref="J173:N173"/>
    <mergeCell ref="AC173:AF173"/>
    <mergeCell ref="AG173:AJ173"/>
    <mergeCell ref="AK173:AN173"/>
    <mergeCell ref="AO174:AR174"/>
    <mergeCell ref="AS174:AW174"/>
    <mergeCell ref="O174:S174"/>
    <mergeCell ref="T174:AB174"/>
    <mergeCell ref="J174:N174"/>
    <mergeCell ref="AC174:AF174"/>
    <mergeCell ref="AG174:AJ174"/>
    <mergeCell ref="AK174:AN174"/>
    <mergeCell ref="AO175:AR175"/>
    <mergeCell ref="AS175:AW175"/>
    <mergeCell ref="O175:S175"/>
    <mergeCell ref="T175:AB175"/>
    <mergeCell ref="J175:N175"/>
    <mergeCell ref="AC175:AF175"/>
    <mergeCell ref="AG175:AJ175"/>
    <mergeCell ref="AK175:AN175"/>
    <mergeCell ref="AO176:AR176"/>
    <mergeCell ref="AS176:AW176"/>
    <mergeCell ref="O176:S176"/>
    <mergeCell ref="T176:AB176"/>
    <mergeCell ref="J176:N176"/>
    <mergeCell ref="AC176:AF176"/>
    <mergeCell ref="AG176:AJ176"/>
    <mergeCell ref="AK176:AN176"/>
    <mergeCell ref="AO177:AR177"/>
    <mergeCell ref="AS177:AW177"/>
    <mergeCell ref="O177:S177"/>
    <mergeCell ref="T177:AB177"/>
    <mergeCell ref="J177:N177"/>
    <mergeCell ref="AC177:AF177"/>
    <mergeCell ref="AG177:AJ177"/>
    <mergeCell ref="AK177:AN177"/>
    <mergeCell ref="AO178:AR178"/>
    <mergeCell ref="AS178:AW178"/>
    <mergeCell ref="O178:S178"/>
    <mergeCell ref="T178:AB178"/>
    <mergeCell ref="J178:N178"/>
    <mergeCell ref="AC178:AF178"/>
    <mergeCell ref="AG178:AJ178"/>
    <mergeCell ref="AK178:AN178"/>
    <mergeCell ref="AO179:AR179"/>
    <mergeCell ref="AS179:AW179"/>
    <mergeCell ref="O179:S179"/>
    <mergeCell ref="T179:AB179"/>
    <mergeCell ref="J179:N179"/>
    <mergeCell ref="AC179:AF179"/>
    <mergeCell ref="AG179:AJ179"/>
    <mergeCell ref="AK179:AN179"/>
    <mergeCell ref="AO180:AR180"/>
    <mergeCell ref="AS180:AW180"/>
    <mergeCell ref="O180:S180"/>
    <mergeCell ref="T180:AB180"/>
    <mergeCell ref="J180:N180"/>
    <mergeCell ref="AC180:AF180"/>
    <mergeCell ref="AG180:AJ180"/>
    <mergeCell ref="AK180:AN180"/>
    <mergeCell ref="AO181:AR181"/>
    <mergeCell ref="AS181:AW181"/>
    <mergeCell ref="O181:S181"/>
    <mergeCell ref="T181:AB181"/>
    <mergeCell ref="J181:N181"/>
    <mergeCell ref="AC181:AF181"/>
    <mergeCell ref="AG181:AJ181"/>
    <mergeCell ref="AK181:AN181"/>
    <mergeCell ref="AO182:AR182"/>
    <mergeCell ref="AS182:AW182"/>
    <mergeCell ref="O182:S182"/>
    <mergeCell ref="T182:AB182"/>
    <mergeCell ref="J182:N182"/>
    <mergeCell ref="AC182:AF182"/>
    <mergeCell ref="AG182:AJ182"/>
    <mergeCell ref="AK182:AN182"/>
    <mergeCell ref="AO183:AR183"/>
    <mergeCell ref="AS183:AW183"/>
    <mergeCell ref="O183:S183"/>
    <mergeCell ref="T183:AB183"/>
    <mergeCell ref="J183:N183"/>
    <mergeCell ref="AC183:AF183"/>
    <mergeCell ref="AG183:AJ183"/>
    <mergeCell ref="AK183:AN183"/>
    <mergeCell ref="AO184:AR184"/>
    <mergeCell ref="AS184:AW184"/>
    <mergeCell ref="O184:S184"/>
    <mergeCell ref="T184:AB184"/>
    <mergeCell ref="J184:N184"/>
    <mergeCell ref="AC184:AF184"/>
    <mergeCell ref="AG184:AJ184"/>
    <mergeCell ref="AK184:AN184"/>
    <mergeCell ref="AO185:AR185"/>
    <mergeCell ref="AS185:AW185"/>
    <mergeCell ref="O185:S185"/>
    <mergeCell ref="T185:AB185"/>
    <mergeCell ref="J185:N185"/>
    <mergeCell ref="AC185:AF185"/>
    <mergeCell ref="AG185:AJ185"/>
    <mergeCell ref="AK185:AN185"/>
    <mergeCell ref="AO186:AR186"/>
    <mergeCell ref="AS186:AW186"/>
    <mergeCell ref="O186:S186"/>
    <mergeCell ref="T186:AB186"/>
    <mergeCell ref="J186:N186"/>
    <mergeCell ref="AC186:AF186"/>
    <mergeCell ref="AG186:AJ186"/>
    <mergeCell ref="AK186:AN186"/>
    <mergeCell ref="AO187:AR187"/>
    <mergeCell ref="AS187:AW187"/>
    <mergeCell ref="O187:S187"/>
    <mergeCell ref="T187:AB187"/>
    <mergeCell ref="J187:N187"/>
    <mergeCell ref="AC187:AF187"/>
    <mergeCell ref="AG187:AJ187"/>
    <mergeCell ref="AK187:AN187"/>
    <mergeCell ref="AO188:AR188"/>
    <mergeCell ref="AS188:AW188"/>
    <mergeCell ref="O188:S188"/>
    <mergeCell ref="T188:AB188"/>
    <mergeCell ref="J188:N188"/>
    <mergeCell ref="AC188:AF188"/>
    <mergeCell ref="AG188:AJ188"/>
    <mergeCell ref="AK188:AN188"/>
    <mergeCell ref="AO189:AR189"/>
    <mergeCell ref="AS189:AW189"/>
    <mergeCell ref="O189:S189"/>
    <mergeCell ref="T189:AB189"/>
    <mergeCell ref="J189:N189"/>
    <mergeCell ref="AC189:AF189"/>
    <mergeCell ref="AG189:AJ189"/>
    <mergeCell ref="AK189:AN189"/>
    <mergeCell ref="AO190:AR190"/>
    <mergeCell ref="AS190:AW190"/>
    <mergeCell ref="O190:S190"/>
    <mergeCell ref="T190:AB190"/>
    <mergeCell ref="J190:N190"/>
    <mergeCell ref="AC190:AF190"/>
    <mergeCell ref="AG190:AJ190"/>
    <mergeCell ref="AK190:AN190"/>
    <mergeCell ref="AO191:AR191"/>
    <mergeCell ref="AS191:AW191"/>
    <mergeCell ref="O191:S191"/>
    <mergeCell ref="T191:AB191"/>
    <mergeCell ref="J191:N191"/>
    <mergeCell ref="AC191:AF191"/>
    <mergeCell ref="AG191:AJ191"/>
    <mergeCell ref="AK191:AN191"/>
    <mergeCell ref="AO192:AR192"/>
    <mergeCell ref="AS192:AW192"/>
    <mergeCell ref="O192:S192"/>
    <mergeCell ref="T192:AB192"/>
    <mergeCell ref="J192:N192"/>
    <mergeCell ref="AC192:AF192"/>
    <mergeCell ref="AG192:AJ192"/>
    <mergeCell ref="AK192:AN192"/>
    <mergeCell ref="AO193:AR193"/>
    <mergeCell ref="AS193:AW193"/>
    <mergeCell ref="O193:S193"/>
    <mergeCell ref="T193:AB193"/>
    <mergeCell ref="J193:N193"/>
    <mergeCell ref="AC193:AF193"/>
    <mergeCell ref="AG193:AJ193"/>
    <mergeCell ref="AK193:AN193"/>
    <mergeCell ref="AO194:AR194"/>
    <mergeCell ref="AS194:AW194"/>
    <mergeCell ref="O194:S194"/>
    <mergeCell ref="T194:AB194"/>
    <mergeCell ref="J194:N194"/>
    <mergeCell ref="AC194:AF194"/>
    <mergeCell ref="AG194:AJ194"/>
    <mergeCell ref="AK194:AN194"/>
    <mergeCell ref="AO195:AR195"/>
    <mergeCell ref="AS195:AW195"/>
    <mergeCell ref="O195:S195"/>
    <mergeCell ref="T195:AB195"/>
    <mergeCell ref="J195:N195"/>
    <mergeCell ref="AC195:AF195"/>
    <mergeCell ref="AG195:AJ195"/>
    <mergeCell ref="AK195:AN195"/>
    <mergeCell ref="AO196:AR196"/>
    <mergeCell ref="AS196:AW196"/>
    <mergeCell ref="O196:S196"/>
    <mergeCell ref="T196:AB196"/>
    <mergeCell ref="J196:N196"/>
    <mergeCell ref="AC196:AF196"/>
    <mergeCell ref="AG196:AJ196"/>
    <mergeCell ref="AK196:AN196"/>
    <mergeCell ref="AO197:AR197"/>
    <mergeCell ref="AS197:AW197"/>
    <mergeCell ref="O197:S197"/>
    <mergeCell ref="T197:AB197"/>
    <mergeCell ref="J197:N197"/>
    <mergeCell ref="AC197:AF197"/>
    <mergeCell ref="AG197:AJ197"/>
    <mergeCell ref="AK197:AN197"/>
    <mergeCell ref="AO198:AR198"/>
    <mergeCell ref="AS198:AW198"/>
    <mergeCell ref="O198:S198"/>
    <mergeCell ref="T198:AB198"/>
    <mergeCell ref="J198:N198"/>
    <mergeCell ref="AC198:AF198"/>
    <mergeCell ref="AG198:AJ198"/>
    <mergeCell ref="AK198:AN198"/>
    <mergeCell ref="AO199:AR199"/>
    <mergeCell ref="AS199:AW199"/>
    <mergeCell ref="O199:S199"/>
    <mergeCell ref="T199:AB199"/>
    <mergeCell ref="J199:N199"/>
    <mergeCell ref="AC199:AF199"/>
    <mergeCell ref="AG199:AJ199"/>
    <mergeCell ref="AK199:AN199"/>
    <mergeCell ref="AO200:AR200"/>
    <mergeCell ref="AS200:AW200"/>
    <mergeCell ref="O200:S200"/>
    <mergeCell ref="T200:AB200"/>
    <mergeCell ref="J200:N200"/>
    <mergeCell ref="AC200:AF200"/>
    <mergeCell ref="AG200:AJ200"/>
    <mergeCell ref="AK200:AN200"/>
    <mergeCell ref="AO201:AR201"/>
    <mergeCell ref="AS201:AW201"/>
    <mergeCell ref="O201:S201"/>
    <mergeCell ref="T201:AB201"/>
    <mergeCell ref="J201:N201"/>
    <mergeCell ref="AC201:AF201"/>
    <mergeCell ref="AG201:AJ201"/>
    <mergeCell ref="AK201:AN201"/>
    <mergeCell ref="AO202:AR202"/>
    <mergeCell ref="AS202:AW202"/>
    <mergeCell ref="O202:S202"/>
    <mergeCell ref="T202:AB202"/>
    <mergeCell ref="J202:N202"/>
    <mergeCell ref="AC202:AF202"/>
    <mergeCell ref="AG202:AJ202"/>
    <mergeCell ref="AK202:AN202"/>
    <mergeCell ref="AO203:AR203"/>
    <mergeCell ref="AS203:AW203"/>
    <mergeCell ref="O203:S203"/>
    <mergeCell ref="T203:AB203"/>
    <mergeCell ref="J203:N203"/>
    <mergeCell ref="AC203:AF203"/>
    <mergeCell ref="AG203:AJ203"/>
    <mergeCell ref="AK203:AN203"/>
    <mergeCell ref="AO204:AR204"/>
    <mergeCell ref="AS204:AW204"/>
    <mergeCell ref="O204:S204"/>
    <mergeCell ref="T204:AB204"/>
    <mergeCell ref="J204:N204"/>
    <mergeCell ref="AC204:AF204"/>
    <mergeCell ref="AG204:AJ204"/>
    <mergeCell ref="AK204:AN204"/>
    <mergeCell ref="AO205:AR205"/>
    <mergeCell ref="AS205:AW205"/>
    <mergeCell ref="O205:S205"/>
    <mergeCell ref="T205:AB205"/>
    <mergeCell ref="J205:N205"/>
    <mergeCell ref="AC205:AF205"/>
    <mergeCell ref="AG205:AJ205"/>
    <mergeCell ref="AK205:AN205"/>
    <mergeCell ref="AO206:AR206"/>
    <mergeCell ref="AS206:AW206"/>
    <mergeCell ref="O206:S206"/>
    <mergeCell ref="T206:AB206"/>
    <mergeCell ref="J206:N206"/>
    <mergeCell ref="AC206:AF206"/>
    <mergeCell ref="AG206:AJ206"/>
    <mergeCell ref="AK206:AN206"/>
    <mergeCell ref="AO207:AR207"/>
    <mergeCell ref="AS207:AW207"/>
    <mergeCell ref="O207:S207"/>
    <mergeCell ref="T207:AB207"/>
    <mergeCell ref="J207:N207"/>
    <mergeCell ref="AC207:AF207"/>
    <mergeCell ref="AG207:AJ207"/>
    <mergeCell ref="AK207:AN207"/>
    <mergeCell ref="AO208:AR208"/>
    <mergeCell ref="AS208:AW208"/>
    <mergeCell ref="O208:S208"/>
    <mergeCell ref="T208:AB208"/>
    <mergeCell ref="J208:N208"/>
    <mergeCell ref="AC208:AF208"/>
    <mergeCell ref="AG208:AJ208"/>
    <mergeCell ref="AK208:AN208"/>
    <mergeCell ref="AO209:AR209"/>
    <mergeCell ref="AS209:AW209"/>
    <mergeCell ref="O209:S209"/>
    <mergeCell ref="T209:AB209"/>
    <mergeCell ref="J209:N209"/>
    <mergeCell ref="AC209:AF209"/>
    <mergeCell ref="AG209:AJ209"/>
    <mergeCell ref="AK209:AN209"/>
    <mergeCell ref="AO210:AR210"/>
    <mergeCell ref="AS210:AW210"/>
    <mergeCell ref="O210:S210"/>
    <mergeCell ref="T210:AB210"/>
    <mergeCell ref="J210:N210"/>
    <mergeCell ref="AC210:AF210"/>
    <mergeCell ref="AG210:AJ210"/>
    <mergeCell ref="AK210:AN210"/>
    <mergeCell ref="AO211:AR211"/>
    <mergeCell ref="AS211:AW211"/>
    <mergeCell ref="O211:S211"/>
    <mergeCell ref="T211:AB211"/>
    <mergeCell ref="J211:N211"/>
    <mergeCell ref="AC211:AF211"/>
    <mergeCell ref="AG211:AJ211"/>
    <mergeCell ref="AK211:AN211"/>
    <mergeCell ref="AO212:AR212"/>
    <mergeCell ref="AS212:AW212"/>
    <mergeCell ref="O212:S212"/>
    <mergeCell ref="T212:AB212"/>
    <mergeCell ref="J212:N212"/>
    <mergeCell ref="AC212:AF212"/>
    <mergeCell ref="AG212:AJ212"/>
    <mergeCell ref="AK212:AN212"/>
    <mergeCell ref="AO213:AR213"/>
    <mergeCell ref="AS213:AW213"/>
    <mergeCell ref="O213:S213"/>
    <mergeCell ref="T213:AB213"/>
    <mergeCell ref="J213:N213"/>
    <mergeCell ref="AC213:AF213"/>
    <mergeCell ref="AG213:AJ213"/>
    <mergeCell ref="AK213:AN213"/>
    <mergeCell ref="AO214:AR214"/>
    <mergeCell ref="AS214:AW214"/>
    <mergeCell ref="O214:S214"/>
    <mergeCell ref="T214:AB214"/>
    <mergeCell ref="J214:N214"/>
    <mergeCell ref="AC214:AF214"/>
    <mergeCell ref="AG214:AJ214"/>
    <mergeCell ref="AK214:AN214"/>
    <mergeCell ref="AO215:AR215"/>
    <mergeCell ref="AS215:AW215"/>
    <mergeCell ref="O215:S215"/>
    <mergeCell ref="T215:AB215"/>
    <mergeCell ref="J215:N215"/>
    <mergeCell ref="AC215:AF215"/>
    <mergeCell ref="AG215:AJ215"/>
    <mergeCell ref="AK215:AN215"/>
    <mergeCell ref="AO216:AR216"/>
    <mergeCell ref="AS216:AW216"/>
    <mergeCell ref="O216:S216"/>
    <mergeCell ref="T216:AB216"/>
    <mergeCell ref="J216:N216"/>
    <mergeCell ref="AC216:AF216"/>
    <mergeCell ref="AG216:AJ216"/>
    <mergeCell ref="AK216:AN216"/>
    <mergeCell ref="AO217:AR217"/>
    <mergeCell ref="AS217:AW217"/>
    <mergeCell ref="O217:S217"/>
    <mergeCell ref="T217:AB217"/>
    <mergeCell ref="J217:N217"/>
    <mergeCell ref="AC217:AF217"/>
    <mergeCell ref="AG217:AJ217"/>
    <mergeCell ref="AK217:AN217"/>
    <mergeCell ref="AO218:AR218"/>
    <mergeCell ref="AS218:AW218"/>
    <mergeCell ref="O218:S218"/>
    <mergeCell ref="T218:AB218"/>
    <mergeCell ref="J218:N218"/>
    <mergeCell ref="AC218:AF218"/>
    <mergeCell ref="AG218:AJ218"/>
    <mergeCell ref="AK218:AN218"/>
    <mergeCell ref="AO219:AR219"/>
    <mergeCell ref="AS219:AW219"/>
    <mergeCell ref="O219:S219"/>
    <mergeCell ref="T219:AB219"/>
    <mergeCell ref="J219:N219"/>
    <mergeCell ref="AC219:AF219"/>
    <mergeCell ref="AG219:AJ219"/>
    <mergeCell ref="AK219:AN219"/>
    <mergeCell ref="AG220:AJ220"/>
    <mergeCell ref="AK220:AN220"/>
    <mergeCell ref="O220:S220"/>
    <mergeCell ref="T220:AB220"/>
    <mergeCell ref="C220:D220"/>
    <mergeCell ref="E220:I220"/>
    <mergeCell ref="J220:N220"/>
    <mergeCell ref="AC220:AF220"/>
    <mergeCell ref="AO220:AR220"/>
    <mergeCell ref="AS220:AW220"/>
    <mergeCell ref="C221:D221"/>
    <mergeCell ref="E221:I221"/>
    <mergeCell ref="J221:N221"/>
    <mergeCell ref="AC221:AF221"/>
    <mergeCell ref="AG221:AJ221"/>
    <mergeCell ref="AK221:AN221"/>
    <mergeCell ref="AO221:AR221"/>
    <mergeCell ref="AS221:AW221"/>
    <mergeCell ref="C222:D222"/>
    <mergeCell ref="E222:I222"/>
    <mergeCell ref="J222:N222"/>
    <mergeCell ref="AC222:AF222"/>
    <mergeCell ref="C223:D223"/>
    <mergeCell ref="E223:I223"/>
    <mergeCell ref="J223:N223"/>
    <mergeCell ref="AC223:AF223"/>
    <mergeCell ref="T222:AB222"/>
    <mergeCell ref="T223:AB223"/>
    <mergeCell ref="AO222:AR222"/>
    <mergeCell ref="AS222:AW222"/>
    <mergeCell ref="AG223:AJ223"/>
    <mergeCell ref="AK223:AN223"/>
    <mergeCell ref="AO223:AR223"/>
    <mergeCell ref="AS223:AW223"/>
    <mergeCell ref="AG222:AJ222"/>
    <mergeCell ref="AK222:AN222"/>
    <mergeCell ref="C224:D224"/>
    <mergeCell ref="E224:I224"/>
    <mergeCell ref="J224:N224"/>
    <mergeCell ref="AC224:AF224"/>
    <mergeCell ref="AO224:AR224"/>
    <mergeCell ref="AS224:AW224"/>
    <mergeCell ref="AG224:AJ224"/>
    <mergeCell ref="AK224:AN224"/>
    <mergeCell ref="T224:AB224"/>
    <mergeCell ref="C225:D225"/>
    <mergeCell ref="E225:I225"/>
    <mergeCell ref="J225:N225"/>
    <mergeCell ref="AC225:AF225"/>
    <mergeCell ref="T225:AB225"/>
    <mergeCell ref="AG225:AJ225"/>
    <mergeCell ref="O225:S225"/>
    <mergeCell ref="AK225:AN225"/>
    <mergeCell ref="AO225:AR225"/>
    <mergeCell ref="AS225:AW225"/>
    <mergeCell ref="C227:D227"/>
    <mergeCell ref="E227:I227"/>
    <mergeCell ref="J227:N227"/>
    <mergeCell ref="AC227:AF227"/>
    <mergeCell ref="O227:S227"/>
    <mergeCell ref="T227:AB227"/>
    <mergeCell ref="C226:D226"/>
    <mergeCell ref="AG227:AJ227"/>
    <mergeCell ref="AK227:AN227"/>
    <mergeCell ref="AO227:AR227"/>
    <mergeCell ref="AS227:AW227"/>
    <mergeCell ref="AC226:AF226"/>
    <mergeCell ref="T226:AB226"/>
    <mergeCell ref="AO226:AR226"/>
    <mergeCell ref="AS226:AW226"/>
    <mergeCell ref="AG226:AJ226"/>
    <mergeCell ref="AK226:AN226"/>
    <mergeCell ref="C228:D228"/>
    <mergeCell ref="E228:I228"/>
    <mergeCell ref="J228:N228"/>
    <mergeCell ref="AC228:AF228"/>
    <mergeCell ref="O228:S228"/>
    <mergeCell ref="T228:AB228"/>
    <mergeCell ref="E226:I226"/>
    <mergeCell ref="J226:N226"/>
    <mergeCell ref="AK229:AN229"/>
    <mergeCell ref="AO229:AR229"/>
    <mergeCell ref="AS229:AW229"/>
    <mergeCell ref="AG229:AJ229"/>
    <mergeCell ref="AG228:AJ228"/>
    <mergeCell ref="AK228:AN228"/>
    <mergeCell ref="AO228:AR228"/>
    <mergeCell ref="AS228:AW228"/>
    <mergeCell ref="E229:I229"/>
    <mergeCell ref="J229:N229"/>
    <mergeCell ref="AC229:AF229"/>
    <mergeCell ref="AC231:AF231"/>
    <mergeCell ref="O231:S231"/>
    <mergeCell ref="E231:I231"/>
    <mergeCell ref="T229:AB229"/>
    <mergeCell ref="T230:AB230"/>
    <mergeCell ref="E230:I230"/>
    <mergeCell ref="J230:N230"/>
    <mergeCell ref="C230:D230"/>
    <mergeCell ref="AC230:AF230"/>
    <mergeCell ref="O230:S230"/>
    <mergeCell ref="C231:D231"/>
    <mergeCell ref="J232:N232"/>
    <mergeCell ref="AC232:AF232"/>
    <mergeCell ref="O232:S232"/>
    <mergeCell ref="T232:AB232"/>
    <mergeCell ref="E232:I232"/>
    <mergeCell ref="AG232:AJ232"/>
    <mergeCell ref="C229:D229"/>
    <mergeCell ref="AO230:AR230"/>
    <mergeCell ref="AS230:AW230"/>
    <mergeCell ref="AK231:AN231"/>
    <mergeCell ref="AO231:AR231"/>
    <mergeCell ref="AS231:AW231"/>
    <mergeCell ref="AG231:AJ231"/>
    <mergeCell ref="J231:N231"/>
    <mergeCell ref="AO232:AR232"/>
    <mergeCell ref="AK232:AN232"/>
    <mergeCell ref="AK230:AN230"/>
    <mergeCell ref="AG230:AJ230"/>
    <mergeCell ref="C234:D234"/>
    <mergeCell ref="E234:I234"/>
    <mergeCell ref="J234:N234"/>
    <mergeCell ref="AC234:AF234"/>
    <mergeCell ref="T234:AB234"/>
    <mergeCell ref="C232:D232"/>
    <mergeCell ref="AK234:AN234"/>
    <mergeCell ref="C235:D235"/>
    <mergeCell ref="E235:I235"/>
    <mergeCell ref="J235:N235"/>
    <mergeCell ref="AC235:AF235"/>
    <mergeCell ref="O235:S235"/>
    <mergeCell ref="AS232:AW232"/>
    <mergeCell ref="AO233:AR233"/>
    <mergeCell ref="AS233:AW233"/>
    <mergeCell ref="AG233:AJ233"/>
    <mergeCell ref="AK233:AN233"/>
    <mergeCell ref="C233:D233"/>
    <mergeCell ref="E233:I233"/>
    <mergeCell ref="J233:N233"/>
    <mergeCell ref="AC233:AF233"/>
    <mergeCell ref="T233:AB233"/>
    <mergeCell ref="AO234:AR234"/>
    <mergeCell ref="AG236:AJ236"/>
    <mergeCell ref="AK236:AN236"/>
    <mergeCell ref="AO236:AR236"/>
    <mergeCell ref="AS234:AW234"/>
    <mergeCell ref="AG235:AJ235"/>
    <mergeCell ref="AK235:AN235"/>
    <mergeCell ref="AO235:AR235"/>
    <mergeCell ref="AS235:AW235"/>
    <mergeCell ref="AG234:AJ234"/>
    <mergeCell ref="C237:D237"/>
    <mergeCell ref="E237:I237"/>
    <mergeCell ref="J237:N237"/>
    <mergeCell ref="AC237:AF237"/>
    <mergeCell ref="AG237:AJ237"/>
    <mergeCell ref="C236:D236"/>
    <mergeCell ref="E236:I236"/>
    <mergeCell ref="J236:N236"/>
    <mergeCell ref="AC236:AF236"/>
    <mergeCell ref="O236:S236"/>
    <mergeCell ref="E238:I238"/>
    <mergeCell ref="J238:N238"/>
    <mergeCell ref="AC238:AF238"/>
    <mergeCell ref="AS238:AW238"/>
    <mergeCell ref="O237:S237"/>
    <mergeCell ref="AS236:AW236"/>
    <mergeCell ref="AK237:AN237"/>
    <mergeCell ref="AO237:AR237"/>
    <mergeCell ref="AS237:AW237"/>
    <mergeCell ref="T236:AB236"/>
    <mergeCell ref="C239:D239"/>
    <mergeCell ref="E239:I239"/>
    <mergeCell ref="J239:N239"/>
    <mergeCell ref="AC239:AF239"/>
    <mergeCell ref="O239:S239"/>
    <mergeCell ref="AO238:AR238"/>
    <mergeCell ref="AG239:AJ239"/>
    <mergeCell ref="AK239:AN239"/>
    <mergeCell ref="AO239:AR239"/>
    <mergeCell ref="C238:D238"/>
    <mergeCell ref="AS239:AW239"/>
    <mergeCell ref="AG238:AJ238"/>
    <mergeCell ref="AK238:AN238"/>
    <mergeCell ref="AS240:AW240"/>
    <mergeCell ref="C241:D241"/>
    <mergeCell ref="E241:I241"/>
    <mergeCell ref="J241:N241"/>
    <mergeCell ref="AC241:AF241"/>
    <mergeCell ref="O241:S241"/>
    <mergeCell ref="T241:AB241"/>
    <mergeCell ref="C240:D240"/>
    <mergeCell ref="E240:I240"/>
    <mergeCell ref="J240:N240"/>
    <mergeCell ref="AG240:AJ240"/>
    <mergeCell ref="AK240:AN240"/>
    <mergeCell ref="AO240:AR240"/>
    <mergeCell ref="AC240:AF240"/>
    <mergeCell ref="O240:S240"/>
    <mergeCell ref="T240:AB240"/>
    <mergeCell ref="C243:D243"/>
    <mergeCell ref="E243:I243"/>
    <mergeCell ref="J243:N243"/>
    <mergeCell ref="AC243:AF243"/>
    <mergeCell ref="O243:S243"/>
    <mergeCell ref="AG241:AJ241"/>
    <mergeCell ref="AG243:AJ243"/>
    <mergeCell ref="C242:D242"/>
    <mergeCell ref="T243:AB243"/>
    <mergeCell ref="AS241:AW241"/>
    <mergeCell ref="E242:I242"/>
    <mergeCell ref="J242:N242"/>
    <mergeCell ref="AC242:AF242"/>
    <mergeCell ref="O242:S242"/>
    <mergeCell ref="T242:AB242"/>
    <mergeCell ref="AS242:AW242"/>
    <mergeCell ref="AK241:AN241"/>
    <mergeCell ref="AO241:AR241"/>
    <mergeCell ref="AK243:AN243"/>
    <mergeCell ref="AO243:AR243"/>
    <mergeCell ref="AS243:AW243"/>
    <mergeCell ref="AG242:AJ242"/>
    <mergeCell ref="AK242:AN242"/>
    <mergeCell ref="AO242:AR242"/>
    <mergeCell ref="AS245:AW245"/>
    <mergeCell ref="C244:D244"/>
    <mergeCell ref="E244:I244"/>
    <mergeCell ref="J244:N244"/>
    <mergeCell ref="AC244:AF244"/>
    <mergeCell ref="AS244:AW244"/>
    <mergeCell ref="O244:S244"/>
    <mergeCell ref="AO244:AR244"/>
    <mergeCell ref="C245:D245"/>
    <mergeCell ref="E245:I245"/>
    <mergeCell ref="AC245:AF245"/>
    <mergeCell ref="AG245:AJ245"/>
    <mergeCell ref="AK245:AN245"/>
    <mergeCell ref="AO245:AR245"/>
    <mergeCell ref="E246:I246"/>
    <mergeCell ref="J246:N246"/>
    <mergeCell ref="AC246:AF246"/>
    <mergeCell ref="T246:AB246"/>
    <mergeCell ref="T245:AB245"/>
    <mergeCell ref="O245:S245"/>
    <mergeCell ref="AG244:AJ244"/>
    <mergeCell ref="AK244:AN244"/>
    <mergeCell ref="C247:D247"/>
    <mergeCell ref="E247:I247"/>
    <mergeCell ref="J247:N247"/>
    <mergeCell ref="AC247:AF247"/>
    <mergeCell ref="O247:S247"/>
    <mergeCell ref="T247:AB247"/>
    <mergeCell ref="C246:D246"/>
    <mergeCell ref="J245:N245"/>
    <mergeCell ref="AG248:AJ248"/>
    <mergeCell ref="AK248:AN248"/>
    <mergeCell ref="AO246:AR246"/>
    <mergeCell ref="AS246:AW246"/>
    <mergeCell ref="AG247:AJ247"/>
    <mergeCell ref="AK247:AN247"/>
    <mergeCell ref="AO247:AR247"/>
    <mergeCell ref="AS247:AW247"/>
    <mergeCell ref="AG246:AJ246"/>
    <mergeCell ref="AK246:AN246"/>
    <mergeCell ref="C248:D248"/>
    <mergeCell ref="E248:I248"/>
    <mergeCell ref="J248:N248"/>
    <mergeCell ref="AC248:AF248"/>
    <mergeCell ref="O248:S248"/>
    <mergeCell ref="T248:AB248"/>
    <mergeCell ref="AO248:AR248"/>
    <mergeCell ref="AS248:AW248"/>
    <mergeCell ref="C249:D249"/>
    <mergeCell ref="E249:I249"/>
    <mergeCell ref="J249:N249"/>
    <mergeCell ref="AC249:AF249"/>
    <mergeCell ref="AG249:AJ249"/>
    <mergeCell ref="AK249:AN249"/>
    <mergeCell ref="AO249:AR249"/>
    <mergeCell ref="AS249:AW249"/>
    <mergeCell ref="C250:D250"/>
    <mergeCell ref="E250:I250"/>
    <mergeCell ref="J250:N250"/>
    <mergeCell ref="AC250:AF250"/>
    <mergeCell ref="C251:D251"/>
    <mergeCell ref="E251:I251"/>
    <mergeCell ref="J251:N251"/>
    <mergeCell ref="AC251:AF251"/>
    <mergeCell ref="O251:S251"/>
    <mergeCell ref="T251:AB251"/>
    <mergeCell ref="AO250:AR250"/>
    <mergeCell ref="AS250:AW250"/>
    <mergeCell ref="AG251:AJ251"/>
    <mergeCell ref="AK251:AN251"/>
    <mergeCell ref="AO251:AR251"/>
    <mergeCell ref="AS251:AW251"/>
    <mergeCell ref="AG250:AJ250"/>
    <mergeCell ref="AK250:AN250"/>
    <mergeCell ref="C252:D252"/>
    <mergeCell ref="E252:I252"/>
    <mergeCell ref="J252:N252"/>
    <mergeCell ref="AC252:AF252"/>
    <mergeCell ref="O252:S252"/>
    <mergeCell ref="AK252:AN252"/>
    <mergeCell ref="AG252:AJ252"/>
    <mergeCell ref="T252:AB252"/>
    <mergeCell ref="AO252:AR252"/>
    <mergeCell ref="AS252:AW252"/>
    <mergeCell ref="C253:D253"/>
    <mergeCell ref="E253:I253"/>
    <mergeCell ref="J253:N253"/>
    <mergeCell ref="AC253:AF253"/>
    <mergeCell ref="O253:S253"/>
    <mergeCell ref="T253:AB253"/>
    <mergeCell ref="AG253:AJ253"/>
    <mergeCell ref="AK253:AN253"/>
    <mergeCell ref="AO253:AR253"/>
    <mergeCell ref="AS253:AW253"/>
    <mergeCell ref="C255:D255"/>
    <mergeCell ref="E255:I255"/>
    <mergeCell ref="J255:N255"/>
    <mergeCell ref="AC255:AF255"/>
    <mergeCell ref="O255:S255"/>
    <mergeCell ref="T255:AB255"/>
    <mergeCell ref="AG254:AJ254"/>
    <mergeCell ref="AK254:AN254"/>
    <mergeCell ref="C254:D254"/>
    <mergeCell ref="E254:I254"/>
    <mergeCell ref="J254:N254"/>
    <mergeCell ref="AC254:AF254"/>
    <mergeCell ref="O254:S254"/>
    <mergeCell ref="T254:AB254"/>
    <mergeCell ref="AS254:AW254"/>
    <mergeCell ref="AO256:AR256"/>
    <mergeCell ref="AS256:AW256"/>
    <mergeCell ref="AO255:AR255"/>
    <mergeCell ref="AS255:AW255"/>
    <mergeCell ref="AK257:AN257"/>
    <mergeCell ref="AO257:AR257"/>
    <mergeCell ref="AS257:AW257"/>
    <mergeCell ref="AK256:AN256"/>
    <mergeCell ref="AG255:AJ255"/>
    <mergeCell ref="AK255:AN255"/>
    <mergeCell ref="AO254:AR254"/>
    <mergeCell ref="AG257:AJ257"/>
    <mergeCell ref="AC256:AF256"/>
    <mergeCell ref="AG256:AJ256"/>
    <mergeCell ref="AC257:AF257"/>
    <mergeCell ref="AC258:AF258"/>
    <mergeCell ref="T258:AB258"/>
    <mergeCell ref="O256:S256"/>
    <mergeCell ref="E256:I256"/>
    <mergeCell ref="J256:N256"/>
    <mergeCell ref="E257:I257"/>
    <mergeCell ref="O258:S258"/>
    <mergeCell ref="O257:S257"/>
    <mergeCell ref="C256:D256"/>
    <mergeCell ref="C259:D259"/>
    <mergeCell ref="E259:I259"/>
    <mergeCell ref="J259:N259"/>
    <mergeCell ref="C257:D257"/>
    <mergeCell ref="T256:AB256"/>
    <mergeCell ref="J257:N257"/>
    <mergeCell ref="T257:AB257"/>
    <mergeCell ref="E258:I258"/>
    <mergeCell ref="J258:N258"/>
    <mergeCell ref="AG260:AJ260"/>
    <mergeCell ref="AS258:AW258"/>
    <mergeCell ref="AG259:AJ259"/>
    <mergeCell ref="AK259:AN259"/>
    <mergeCell ref="AO259:AR259"/>
    <mergeCell ref="AS259:AW259"/>
    <mergeCell ref="AG258:AJ258"/>
    <mergeCell ref="AK260:AN260"/>
    <mergeCell ref="AO258:AR258"/>
    <mergeCell ref="AO260:AR260"/>
    <mergeCell ref="AK258:AN258"/>
    <mergeCell ref="C260:D260"/>
    <mergeCell ref="E260:I260"/>
    <mergeCell ref="J260:N260"/>
    <mergeCell ref="AC260:AF260"/>
    <mergeCell ref="O260:S260"/>
    <mergeCell ref="T260:AB260"/>
    <mergeCell ref="C258:D258"/>
    <mergeCell ref="AC259:AF259"/>
    <mergeCell ref="O259:S259"/>
    <mergeCell ref="AS260:AW260"/>
    <mergeCell ref="C261:D261"/>
    <mergeCell ref="E261:I261"/>
    <mergeCell ref="J261:N261"/>
    <mergeCell ref="AC261:AF261"/>
    <mergeCell ref="AG261:AJ261"/>
    <mergeCell ref="AK261:AN261"/>
    <mergeCell ref="AO261:AR261"/>
    <mergeCell ref="AS261:AW261"/>
    <mergeCell ref="O261:S261"/>
    <mergeCell ref="C262:D262"/>
    <mergeCell ref="E262:I262"/>
    <mergeCell ref="J262:N262"/>
    <mergeCell ref="AC262:AF262"/>
    <mergeCell ref="O262:S262"/>
    <mergeCell ref="C263:D263"/>
    <mergeCell ref="E263:I263"/>
    <mergeCell ref="J263:N263"/>
    <mergeCell ref="AC263:AF263"/>
    <mergeCell ref="O263:S263"/>
    <mergeCell ref="AO262:AR262"/>
    <mergeCell ref="AS262:AW262"/>
    <mergeCell ref="AG263:AJ263"/>
    <mergeCell ref="AK263:AN263"/>
    <mergeCell ref="AO263:AR263"/>
    <mergeCell ref="AS263:AW263"/>
    <mergeCell ref="AG262:AJ262"/>
    <mergeCell ref="AK262:AN262"/>
    <mergeCell ref="C264:D264"/>
    <mergeCell ref="E264:I264"/>
    <mergeCell ref="J264:N264"/>
    <mergeCell ref="AC264:AF264"/>
    <mergeCell ref="AO264:AR264"/>
    <mergeCell ref="AS264:AW264"/>
    <mergeCell ref="AG264:AJ264"/>
    <mergeCell ref="AK264:AN264"/>
    <mergeCell ref="O264:S264"/>
    <mergeCell ref="T264:AB264"/>
    <mergeCell ref="C265:D265"/>
    <mergeCell ref="E265:I265"/>
    <mergeCell ref="J265:N265"/>
    <mergeCell ref="AC265:AF265"/>
    <mergeCell ref="T265:AB265"/>
    <mergeCell ref="AG265:AJ265"/>
    <mergeCell ref="O265:S265"/>
    <mergeCell ref="AK265:AN265"/>
    <mergeCell ref="AO265:AR265"/>
    <mergeCell ref="AS265:AW265"/>
    <mergeCell ref="C267:D267"/>
    <mergeCell ref="E267:I267"/>
    <mergeCell ref="J267:N267"/>
    <mergeCell ref="AC267:AF267"/>
    <mergeCell ref="T267:AB267"/>
    <mergeCell ref="C266:D266"/>
    <mergeCell ref="E266:I266"/>
    <mergeCell ref="J266:N266"/>
    <mergeCell ref="AC266:AF266"/>
    <mergeCell ref="T266:AB266"/>
    <mergeCell ref="AO266:AR266"/>
    <mergeCell ref="AS266:AW266"/>
    <mergeCell ref="AG267:AJ267"/>
    <mergeCell ref="AK267:AN267"/>
    <mergeCell ref="AO267:AR267"/>
    <mergeCell ref="AS267:AW267"/>
    <mergeCell ref="AG266:AJ266"/>
    <mergeCell ref="AK266:AN266"/>
    <mergeCell ref="AK269:AN269"/>
    <mergeCell ref="AO269:AR269"/>
    <mergeCell ref="AS269:AW269"/>
    <mergeCell ref="C268:D268"/>
    <mergeCell ref="E268:I268"/>
    <mergeCell ref="J268:N268"/>
    <mergeCell ref="AC268:AF268"/>
    <mergeCell ref="T268:AB268"/>
    <mergeCell ref="AO268:AR268"/>
    <mergeCell ref="C270:D270"/>
    <mergeCell ref="E270:I270"/>
    <mergeCell ref="J270:N270"/>
    <mergeCell ref="AC270:AF270"/>
    <mergeCell ref="O270:S270"/>
    <mergeCell ref="T270:AB270"/>
    <mergeCell ref="AS268:AW268"/>
    <mergeCell ref="C269:D269"/>
    <mergeCell ref="E269:I269"/>
    <mergeCell ref="J269:N269"/>
    <mergeCell ref="AC269:AF269"/>
    <mergeCell ref="O269:S269"/>
    <mergeCell ref="T269:AB269"/>
    <mergeCell ref="AG268:AJ268"/>
    <mergeCell ref="AK268:AN268"/>
    <mergeCell ref="AG269:AJ269"/>
    <mergeCell ref="C271:D271"/>
    <mergeCell ref="E271:I271"/>
    <mergeCell ref="J271:N271"/>
    <mergeCell ref="AC271:AF271"/>
    <mergeCell ref="O271:S271"/>
    <mergeCell ref="T271:AB271"/>
    <mergeCell ref="AG272:AJ272"/>
    <mergeCell ref="AK272:AN272"/>
    <mergeCell ref="AO270:AR270"/>
    <mergeCell ref="AS270:AW270"/>
    <mergeCell ref="AG271:AJ271"/>
    <mergeCell ref="AK271:AN271"/>
    <mergeCell ref="AO271:AR271"/>
    <mergeCell ref="AS271:AW271"/>
    <mergeCell ref="AG270:AJ270"/>
    <mergeCell ref="AK270:AN270"/>
    <mergeCell ref="C272:D272"/>
    <mergeCell ref="E272:I272"/>
    <mergeCell ref="J272:N272"/>
    <mergeCell ref="AC272:AF272"/>
    <mergeCell ref="O272:S272"/>
    <mergeCell ref="T272:AB272"/>
    <mergeCell ref="AO272:AR272"/>
    <mergeCell ref="AS272:AW272"/>
    <mergeCell ref="C273:D273"/>
    <mergeCell ref="E273:I273"/>
    <mergeCell ref="J273:N273"/>
    <mergeCell ref="AC273:AF273"/>
    <mergeCell ref="AG273:AJ273"/>
    <mergeCell ref="AK273:AN273"/>
    <mergeCell ref="AO273:AR273"/>
    <mergeCell ref="AS273:AW273"/>
    <mergeCell ref="AO276:AR276"/>
    <mergeCell ref="C274:D274"/>
    <mergeCell ref="E274:I274"/>
    <mergeCell ref="J274:N274"/>
    <mergeCell ref="AC274:AF274"/>
    <mergeCell ref="C275:D275"/>
    <mergeCell ref="E275:I275"/>
    <mergeCell ref="J275:N275"/>
    <mergeCell ref="AC275:AF275"/>
    <mergeCell ref="T275:AB275"/>
    <mergeCell ref="AK276:AN276"/>
    <mergeCell ref="AG276:AJ276"/>
    <mergeCell ref="AO274:AR274"/>
    <mergeCell ref="AS274:AW274"/>
    <mergeCell ref="AG275:AJ275"/>
    <mergeCell ref="AK275:AN275"/>
    <mergeCell ref="AO275:AR275"/>
    <mergeCell ref="AS275:AW275"/>
    <mergeCell ref="AG274:AJ274"/>
    <mergeCell ref="AK274:AN274"/>
    <mergeCell ref="T277:AB277"/>
    <mergeCell ref="AG277:AJ277"/>
    <mergeCell ref="AK277:AN277"/>
    <mergeCell ref="AO277:AR277"/>
    <mergeCell ref="AS277:AW277"/>
    <mergeCell ref="C276:D276"/>
    <mergeCell ref="E276:I276"/>
    <mergeCell ref="J276:N276"/>
    <mergeCell ref="AC276:AF276"/>
    <mergeCell ref="T276:AB276"/>
    <mergeCell ref="C278:D278"/>
    <mergeCell ref="E278:I278"/>
    <mergeCell ref="J278:N278"/>
    <mergeCell ref="AC278:AF278"/>
    <mergeCell ref="T278:AB278"/>
    <mergeCell ref="AS276:AW276"/>
    <mergeCell ref="C277:D277"/>
    <mergeCell ref="E277:I277"/>
    <mergeCell ref="J277:N277"/>
    <mergeCell ref="AC277:AF277"/>
    <mergeCell ref="AO279:AR279"/>
    <mergeCell ref="AS279:AW279"/>
    <mergeCell ref="AO278:AR278"/>
    <mergeCell ref="AS278:AW278"/>
    <mergeCell ref="AG278:AJ278"/>
    <mergeCell ref="AK278:AN278"/>
    <mergeCell ref="AK279:AN279"/>
    <mergeCell ref="AF291:AL291"/>
    <mergeCell ref="Y288:AE288"/>
    <mergeCell ref="AF288:AL288"/>
    <mergeCell ref="Y289:AE289"/>
    <mergeCell ref="Y290:AE290"/>
    <mergeCell ref="AF290:AL290"/>
    <mergeCell ref="C279:D279"/>
    <mergeCell ref="E279:I279"/>
    <mergeCell ref="J279:N279"/>
    <mergeCell ref="AC279:AF279"/>
    <mergeCell ref="AG279:AJ279"/>
    <mergeCell ref="T279:AB279"/>
    <mergeCell ref="O279:S279"/>
    <mergeCell ref="E315:F315"/>
    <mergeCell ref="E310:K310"/>
    <mergeCell ref="T273:AB273"/>
    <mergeCell ref="AC315:AD315"/>
    <mergeCell ref="P315:P316"/>
    <mergeCell ref="E316:F316"/>
    <mergeCell ref="H316:I316"/>
    <mergeCell ref="Z316:AA316"/>
    <mergeCell ref="K316:L316"/>
    <mergeCell ref="Y293:AE293"/>
    <mergeCell ref="H315:I315"/>
    <mergeCell ref="N315:O315"/>
    <mergeCell ref="AF302:AL302"/>
    <mergeCell ref="Z315:AA315"/>
    <mergeCell ref="AF316:AG316"/>
    <mergeCell ref="AE315:AE316"/>
    <mergeCell ref="W316:X316"/>
    <mergeCell ref="AC316:AD316"/>
    <mergeCell ref="Y315:Y316"/>
    <mergeCell ref="Y303:AE303"/>
    <mergeCell ref="T316:U316"/>
    <mergeCell ref="AF315:AG315"/>
    <mergeCell ref="AF294:AL294"/>
    <mergeCell ref="Y295:AE295"/>
    <mergeCell ref="AF300:AL300"/>
    <mergeCell ref="Y300:AE300"/>
    <mergeCell ref="T315:U315"/>
    <mergeCell ref="Y296:AE296"/>
    <mergeCell ref="AF295:AL295"/>
    <mergeCell ref="V315:V316"/>
    <mergeCell ref="O276:S276"/>
    <mergeCell ref="AF292:AL292"/>
    <mergeCell ref="AI315:AJ315"/>
    <mergeCell ref="AF296:AL296"/>
    <mergeCell ref="AF303:AL303"/>
    <mergeCell ref="W315:X315"/>
    <mergeCell ref="AF298:AL298"/>
    <mergeCell ref="AF293:AL293"/>
    <mergeCell ref="AF301:AL301"/>
    <mergeCell ref="Y294:AE294"/>
    <mergeCell ref="O274:S274"/>
    <mergeCell ref="O268:S268"/>
    <mergeCell ref="O229:S229"/>
    <mergeCell ref="O233:S233"/>
    <mergeCell ref="O234:S234"/>
    <mergeCell ref="O275:S275"/>
    <mergeCell ref="O250:S250"/>
    <mergeCell ref="O267:S267"/>
    <mergeCell ref="O266:S266"/>
    <mergeCell ref="O249:S249"/>
    <mergeCell ref="O273:S273"/>
    <mergeCell ref="O224:S224"/>
    <mergeCell ref="T221:AB221"/>
    <mergeCell ref="O246:S246"/>
    <mergeCell ref="T235:AB235"/>
    <mergeCell ref="O238:S238"/>
    <mergeCell ref="O226:S226"/>
    <mergeCell ref="T231:AB231"/>
    <mergeCell ref="Q315:R315"/>
    <mergeCell ref="G315:G316"/>
    <mergeCell ref="O277:S277"/>
    <mergeCell ref="J315:J316"/>
    <mergeCell ref="O278:S278"/>
    <mergeCell ref="Q316:R316"/>
    <mergeCell ref="N316:O316"/>
    <mergeCell ref="K315:L315"/>
    <mergeCell ref="F296:X296"/>
    <mergeCell ref="M315:M316"/>
    <mergeCell ref="AU5:AW5"/>
    <mergeCell ref="AQ71:AW73"/>
    <mergeCell ref="T250:AB250"/>
    <mergeCell ref="T244:AB244"/>
    <mergeCell ref="T237:AB237"/>
    <mergeCell ref="T238:AB238"/>
    <mergeCell ref="T239:AB239"/>
    <mergeCell ref="M22:T22"/>
    <mergeCell ref="O222:S222"/>
    <mergeCell ref="O223:S223"/>
    <mergeCell ref="S315:S316"/>
    <mergeCell ref="E78:AO82"/>
    <mergeCell ref="E71:AO73"/>
    <mergeCell ref="Y291:AE291"/>
    <mergeCell ref="Y299:AE299"/>
    <mergeCell ref="Y298:AE298"/>
    <mergeCell ref="T249:AB249"/>
    <mergeCell ref="O221:S221"/>
    <mergeCell ref="AB315:AB316"/>
    <mergeCell ref="F293:X293"/>
    <mergeCell ref="AQ78:AW82"/>
    <mergeCell ref="Y297:AE297"/>
    <mergeCell ref="AF297:AL297"/>
    <mergeCell ref="T259:AB259"/>
    <mergeCell ref="T274:AB274"/>
    <mergeCell ref="T263:AB263"/>
    <mergeCell ref="T261:AB261"/>
    <mergeCell ref="T262:AB262"/>
    <mergeCell ref="Y292:AE292"/>
    <mergeCell ref="AF289:AL289"/>
    <mergeCell ref="F294:X294"/>
    <mergeCell ref="F295:X295"/>
    <mergeCell ref="Y302:AE302"/>
    <mergeCell ref="Y301:AE301"/>
    <mergeCell ref="F300:X300"/>
    <mergeCell ref="F301:X301"/>
    <mergeCell ref="F298:X298"/>
    <mergeCell ref="F299:X299"/>
    <mergeCell ref="F302:X302"/>
    <mergeCell ref="AF299:AL299"/>
    <mergeCell ref="I47:R47"/>
    <mergeCell ref="E66:K66"/>
    <mergeCell ref="F297:X297"/>
    <mergeCell ref="F289:X289"/>
    <mergeCell ref="F290:X290"/>
    <mergeCell ref="E286:N286"/>
    <mergeCell ref="O286:Q286"/>
    <mergeCell ref="F291:X291"/>
    <mergeCell ref="F292:X292"/>
    <mergeCell ref="F303:X303"/>
    <mergeCell ref="F304:X304"/>
    <mergeCell ref="AF304:AL304"/>
    <mergeCell ref="Y304:AE304"/>
    <mergeCell ref="Y305:AE305"/>
    <mergeCell ref="AF305:AL305"/>
    <mergeCell ref="F305:X305"/>
  </mergeCells>
  <conditionalFormatting sqref="AL12:AO12">
    <cfRule type="expression" priority="622" dxfId="330" stopIfTrue="1">
      <formula>NOT(Q_PB_Diger)</formula>
    </cfRule>
  </conditionalFormatting>
  <conditionalFormatting sqref="AG120:AN120">
    <cfRule type="expression" priority="624" dxfId="331" stopIfTrue="1">
      <formula>$BA$120</formula>
    </cfRule>
  </conditionalFormatting>
  <conditionalFormatting sqref="AG121:AN121">
    <cfRule type="expression" priority="625" dxfId="331" stopIfTrue="1">
      <formula>$BA$121</formula>
    </cfRule>
  </conditionalFormatting>
  <conditionalFormatting sqref="AG122:AN122">
    <cfRule type="expression" priority="626" dxfId="331" stopIfTrue="1">
      <formula>$BA$122</formula>
    </cfRule>
  </conditionalFormatting>
  <conditionalFormatting sqref="AG123:AN123">
    <cfRule type="expression" priority="627" dxfId="331" stopIfTrue="1">
      <formula>$BA$123</formula>
    </cfRule>
  </conditionalFormatting>
  <conditionalFormatting sqref="AG124:AN124">
    <cfRule type="expression" priority="628" dxfId="331" stopIfTrue="1">
      <formula>$BA$124</formula>
    </cfRule>
  </conditionalFormatting>
  <conditionalFormatting sqref="AG125:AN125">
    <cfRule type="expression" priority="629" dxfId="331" stopIfTrue="1">
      <formula>$BA$125</formula>
    </cfRule>
  </conditionalFormatting>
  <conditionalFormatting sqref="AG126:AN126">
    <cfRule type="expression" priority="630" dxfId="331" stopIfTrue="1">
      <formula>$BA$126</formula>
    </cfRule>
  </conditionalFormatting>
  <conditionalFormatting sqref="AG127:AN127">
    <cfRule type="expression" priority="631" dxfId="331" stopIfTrue="1">
      <formula>$BA$127</formula>
    </cfRule>
  </conditionalFormatting>
  <conditionalFormatting sqref="AG128:AN128">
    <cfRule type="expression" priority="632" dxfId="331" stopIfTrue="1">
      <formula>$BA$128</formula>
    </cfRule>
  </conditionalFormatting>
  <conditionalFormatting sqref="AG129:AN129">
    <cfRule type="expression" priority="633" dxfId="331" stopIfTrue="1">
      <formula>$BA$129</formula>
    </cfRule>
  </conditionalFormatting>
  <conditionalFormatting sqref="AG130:AN130">
    <cfRule type="expression" priority="634" dxfId="331" stopIfTrue="1">
      <formula>$BA$130</formula>
    </cfRule>
  </conditionalFormatting>
  <conditionalFormatting sqref="AG131:AN131">
    <cfRule type="expression" priority="635" dxfId="331" stopIfTrue="1">
      <formula>$BA$131</formula>
    </cfRule>
  </conditionalFormatting>
  <conditionalFormatting sqref="AG132:AN132">
    <cfRule type="expression" priority="636" dxfId="331" stopIfTrue="1">
      <formula>$BA$132</formula>
    </cfRule>
  </conditionalFormatting>
  <conditionalFormatting sqref="AG133:AN133">
    <cfRule type="expression" priority="637" dxfId="331" stopIfTrue="1">
      <formula>$BA$133</formula>
    </cfRule>
  </conditionalFormatting>
  <conditionalFormatting sqref="AG134:AN134">
    <cfRule type="expression" priority="638" dxfId="331" stopIfTrue="1">
      <formula>$BA$134</formula>
    </cfRule>
  </conditionalFormatting>
  <conditionalFormatting sqref="AG135:AN135">
    <cfRule type="expression" priority="639" dxfId="331" stopIfTrue="1">
      <formula>$BA$135</formula>
    </cfRule>
  </conditionalFormatting>
  <conditionalFormatting sqref="AG136:AN136">
    <cfRule type="expression" priority="640" dxfId="331" stopIfTrue="1">
      <formula>$BA$136</formula>
    </cfRule>
  </conditionalFormatting>
  <conditionalFormatting sqref="AG137:AN137">
    <cfRule type="expression" priority="641" dxfId="331" stopIfTrue="1">
      <formula>$BA$137</formula>
    </cfRule>
  </conditionalFormatting>
  <conditionalFormatting sqref="AG138:AN138">
    <cfRule type="expression" priority="642" dxfId="331" stopIfTrue="1">
      <formula>$BA$138</formula>
    </cfRule>
  </conditionalFormatting>
  <conditionalFormatting sqref="AG139:AN139">
    <cfRule type="expression" priority="643" dxfId="331" stopIfTrue="1">
      <formula>$BA$139</formula>
    </cfRule>
  </conditionalFormatting>
  <conditionalFormatting sqref="AG140:AN140">
    <cfRule type="expression" priority="644" dxfId="331" stopIfTrue="1">
      <formula>$BA$140</formula>
    </cfRule>
  </conditionalFormatting>
  <conditionalFormatting sqref="AG141:AN141">
    <cfRule type="expression" priority="645" dxfId="331" stopIfTrue="1">
      <formula>$BA$141</formula>
    </cfRule>
  </conditionalFormatting>
  <conditionalFormatting sqref="AG142:AN142">
    <cfRule type="expression" priority="646" dxfId="331" stopIfTrue="1">
      <formula>$BA$142</formula>
    </cfRule>
  </conditionalFormatting>
  <conditionalFormatting sqref="AG143:AN143">
    <cfRule type="expression" priority="647" dxfId="331" stopIfTrue="1">
      <formula>$BA$143</formula>
    </cfRule>
  </conditionalFormatting>
  <conditionalFormatting sqref="AG144:AN144">
    <cfRule type="expression" priority="648" dxfId="331" stopIfTrue="1">
      <formula>$BA$144</formula>
    </cfRule>
  </conditionalFormatting>
  <conditionalFormatting sqref="AG145:AN145">
    <cfRule type="expression" priority="649" dxfId="331" stopIfTrue="1">
      <formula>$BA$145</formula>
    </cfRule>
  </conditionalFormatting>
  <conditionalFormatting sqref="AG146:AN146">
    <cfRule type="expression" priority="650" dxfId="331" stopIfTrue="1">
      <formula>$BA$146</formula>
    </cfRule>
  </conditionalFormatting>
  <conditionalFormatting sqref="AG147:AN147">
    <cfRule type="expression" priority="651" dxfId="331" stopIfTrue="1">
      <formula>$BA$147</formula>
    </cfRule>
  </conditionalFormatting>
  <conditionalFormatting sqref="AG148:AN148">
    <cfRule type="expression" priority="652" dxfId="331" stopIfTrue="1">
      <formula>$BA$148</formula>
    </cfRule>
  </conditionalFormatting>
  <conditionalFormatting sqref="AG149:AN149">
    <cfRule type="expression" priority="653" dxfId="331" stopIfTrue="1">
      <formula>$BA$149</formula>
    </cfRule>
  </conditionalFormatting>
  <conditionalFormatting sqref="AG150:AN150">
    <cfRule type="expression" priority="654" dxfId="331" stopIfTrue="1">
      <formula>$BA$150</formula>
    </cfRule>
  </conditionalFormatting>
  <conditionalFormatting sqref="AG151:AN151">
    <cfRule type="expression" priority="655" dxfId="331" stopIfTrue="1">
      <formula>$BA$151</formula>
    </cfRule>
  </conditionalFormatting>
  <conditionalFormatting sqref="AG152:AN152">
    <cfRule type="expression" priority="656" dxfId="331" stopIfTrue="1">
      <formula>$BA$152</formula>
    </cfRule>
  </conditionalFormatting>
  <conditionalFormatting sqref="AG153:AN153">
    <cfRule type="expression" priority="657" dxfId="331" stopIfTrue="1">
      <formula>$BA$153</formula>
    </cfRule>
  </conditionalFormatting>
  <conditionalFormatting sqref="AG154:AN154">
    <cfRule type="expression" priority="658" dxfId="331" stopIfTrue="1">
      <formula>$BA$154</formula>
    </cfRule>
  </conditionalFormatting>
  <conditionalFormatting sqref="AG155:AN155">
    <cfRule type="expression" priority="659" dxfId="331" stopIfTrue="1">
      <formula>$BA$155</formula>
    </cfRule>
  </conditionalFormatting>
  <conditionalFormatting sqref="AG156:AN156">
    <cfRule type="expression" priority="660" dxfId="331" stopIfTrue="1">
      <formula>$BA$156</formula>
    </cfRule>
  </conditionalFormatting>
  <conditionalFormatting sqref="AG157:AN157">
    <cfRule type="expression" priority="661" dxfId="331" stopIfTrue="1">
      <formula>$BA$157</formula>
    </cfRule>
  </conditionalFormatting>
  <conditionalFormatting sqref="AG158:AN158">
    <cfRule type="expression" priority="662" dxfId="331" stopIfTrue="1">
      <formula>$BA$158</formula>
    </cfRule>
  </conditionalFormatting>
  <conditionalFormatting sqref="AG159:AN159">
    <cfRule type="expression" priority="663" dxfId="331" stopIfTrue="1">
      <formula>$BA$159</formula>
    </cfRule>
  </conditionalFormatting>
  <conditionalFormatting sqref="AG160:AN160">
    <cfRule type="expression" priority="664" dxfId="331" stopIfTrue="1">
      <formula>$BA$160</formula>
    </cfRule>
  </conditionalFormatting>
  <conditionalFormatting sqref="AK161:AN161">
    <cfRule type="expression" priority="665" dxfId="331" stopIfTrue="1">
      <formula>$BA$161</formula>
    </cfRule>
  </conditionalFormatting>
  <conditionalFormatting sqref="AK162:AN162">
    <cfRule type="expression" priority="666" dxfId="331" stopIfTrue="1">
      <formula>$BA$162</formula>
    </cfRule>
  </conditionalFormatting>
  <conditionalFormatting sqref="AK163:AN163">
    <cfRule type="expression" priority="667" dxfId="331" stopIfTrue="1">
      <formula>$BA$163</formula>
    </cfRule>
  </conditionalFormatting>
  <conditionalFormatting sqref="AK164:AN164">
    <cfRule type="expression" priority="668" dxfId="331" stopIfTrue="1">
      <formula>$BA$164</formula>
    </cfRule>
  </conditionalFormatting>
  <conditionalFormatting sqref="AG165:AN165">
    <cfRule type="expression" priority="669" dxfId="331" stopIfTrue="1">
      <formula>$BA$165</formula>
    </cfRule>
  </conditionalFormatting>
  <conditionalFormatting sqref="AG166:AN166">
    <cfRule type="expression" priority="670" dxfId="331" stopIfTrue="1">
      <formula>$BA$166</formula>
    </cfRule>
  </conditionalFormatting>
  <conditionalFormatting sqref="AG167:AN167">
    <cfRule type="expression" priority="671" dxfId="331" stopIfTrue="1">
      <formula>$BA$167</formula>
    </cfRule>
  </conditionalFormatting>
  <conditionalFormatting sqref="AG168:AN168">
    <cfRule type="expression" priority="672" dxfId="331" stopIfTrue="1">
      <formula>$BA$168</formula>
    </cfRule>
  </conditionalFormatting>
  <conditionalFormatting sqref="AG169:AN169">
    <cfRule type="expression" priority="673" dxfId="331" stopIfTrue="1">
      <formula>$BA$169</formula>
    </cfRule>
  </conditionalFormatting>
  <conditionalFormatting sqref="AG170:AN170">
    <cfRule type="expression" priority="674" dxfId="331" stopIfTrue="1">
      <formula>$BA$170</formula>
    </cfRule>
  </conditionalFormatting>
  <conditionalFormatting sqref="AG171:AN171">
    <cfRule type="expression" priority="675" dxfId="331" stopIfTrue="1">
      <formula>$BA$171</formula>
    </cfRule>
  </conditionalFormatting>
  <conditionalFormatting sqref="AG172:AN172">
    <cfRule type="expression" priority="676" dxfId="331" stopIfTrue="1">
      <formula>$BA$172</formula>
    </cfRule>
  </conditionalFormatting>
  <conditionalFormatting sqref="AG173:AN173">
    <cfRule type="expression" priority="677" dxfId="331" stopIfTrue="1">
      <formula>$BA$173</formula>
    </cfRule>
  </conditionalFormatting>
  <conditionalFormatting sqref="AG174:AN174">
    <cfRule type="expression" priority="678" dxfId="331" stopIfTrue="1">
      <formula>$BA$174</formula>
    </cfRule>
  </conditionalFormatting>
  <conditionalFormatting sqref="AG175:AN175">
    <cfRule type="expression" priority="679" dxfId="331" stopIfTrue="1">
      <formula>$BA$175</formula>
    </cfRule>
  </conditionalFormatting>
  <conditionalFormatting sqref="AG176:AN176">
    <cfRule type="expression" priority="680" dxfId="331" stopIfTrue="1">
      <formula>$BA$176</formula>
    </cfRule>
  </conditionalFormatting>
  <conditionalFormatting sqref="AG177:AN177">
    <cfRule type="expression" priority="681" dxfId="331" stopIfTrue="1">
      <formula>$BA$177</formula>
    </cfRule>
  </conditionalFormatting>
  <conditionalFormatting sqref="AG178:AN178">
    <cfRule type="expression" priority="682" dxfId="331" stopIfTrue="1">
      <formula>$BA$178</formula>
    </cfRule>
  </conditionalFormatting>
  <conditionalFormatting sqref="AG179:AN179">
    <cfRule type="expression" priority="683" dxfId="331" stopIfTrue="1">
      <formula>$BA$179</formula>
    </cfRule>
  </conditionalFormatting>
  <conditionalFormatting sqref="AG180:AN180">
    <cfRule type="expression" priority="684" dxfId="331" stopIfTrue="1">
      <formula>$BA$180</formula>
    </cfRule>
  </conditionalFormatting>
  <conditionalFormatting sqref="AG181:AN181">
    <cfRule type="expression" priority="685" dxfId="331" stopIfTrue="1">
      <formula>$BA$181</formula>
    </cfRule>
  </conditionalFormatting>
  <conditionalFormatting sqref="AG182:AN182">
    <cfRule type="expression" priority="686" dxfId="331" stopIfTrue="1">
      <formula>$BA$182</formula>
    </cfRule>
  </conditionalFormatting>
  <conditionalFormatting sqref="AG183:AN183">
    <cfRule type="expression" priority="687" dxfId="331" stopIfTrue="1">
      <formula>$BA$183</formula>
    </cfRule>
  </conditionalFormatting>
  <conditionalFormatting sqref="AG184:AN184">
    <cfRule type="expression" priority="688" dxfId="331" stopIfTrue="1">
      <formula>$BA$184</formula>
    </cfRule>
  </conditionalFormatting>
  <conditionalFormatting sqref="AG185:AN185">
    <cfRule type="expression" priority="689" dxfId="331" stopIfTrue="1">
      <formula>$BA$185</formula>
    </cfRule>
  </conditionalFormatting>
  <conditionalFormatting sqref="AG186:AN186">
    <cfRule type="expression" priority="690" dxfId="331" stopIfTrue="1">
      <formula>$BA$186</formula>
    </cfRule>
  </conditionalFormatting>
  <conditionalFormatting sqref="AG187:AN187">
    <cfRule type="expression" priority="691" dxfId="331" stopIfTrue="1">
      <formula>$BA$187</formula>
    </cfRule>
  </conditionalFormatting>
  <conditionalFormatting sqref="AG188:AN188">
    <cfRule type="expression" priority="692" dxfId="331" stopIfTrue="1">
      <formula>$BA$188</formula>
    </cfRule>
  </conditionalFormatting>
  <conditionalFormatting sqref="AG189:AN189">
    <cfRule type="expression" priority="693" dxfId="331" stopIfTrue="1">
      <formula>$BA$189</formula>
    </cfRule>
  </conditionalFormatting>
  <conditionalFormatting sqref="AG190:AN190">
    <cfRule type="expression" priority="694" dxfId="331" stopIfTrue="1">
      <formula>$BA$190</formula>
    </cfRule>
  </conditionalFormatting>
  <conditionalFormatting sqref="AG191:AN191">
    <cfRule type="expression" priority="695" dxfId="331" stopIfTrue="1">
      <formula>$BA$191</formula>
    </cfRule>
  </conditionalFormatting>
  <conditionalFormatting sqref="AG192:AN192">
    <cfRule type="expression" priority="696" dxfId="331" stopIfTrue="1">
      <formula>$BA$192</formula>
    </cfRule>
  </conditionalFormatting>
  <conditionalFormatting sqref="AG193:AN193">
    <cfRule type="expression" priority="697" dxfId="331" stopIfTrue="1">
      <formula>$BA$193</formula>
    </cfRule>
  </conditionalFormatting>
  <conditionalFormatting sqref="AG194:AN194">
    <cfRule type="expression" priority="698" dxfId="331" stopIfTrue="1">
      <formula>$BA$194</formula>
    </cfRule>
  </conditionalFormatting>
  <conditionalFormatting sqref="AG195:AN195">
    <cfRule type="expression" priority="699" dxfId="331" stopIfTrue="1">
      <formula>$BA$195</formula>
    </cfRule>
  </conditionalFormatting>
  <conditionalFormatting sqref="AG196:AN196">
    <cfRule type="expression" priority="700" dxfId="331" stopIfTrue="1">
      <formula>$BA$196</formula>
    </cfRule>
  </conditionalFormatting>
  <conditionalFormatting sqref="AG197:AN197">
    <cfRule type="expression" priority="701" dxfId="331" stopIfTrue="1">
      <formula>$BA$197</formula>
    </cfRule>
  </conditionalFormatting>
  <conditionalFormatting sqref="AG198:AN198">
    <cfRule type="expression" priority="702" dxfId="331" stopIfTrue="1">
      <formula>$BA$198</formula>
    </cfRule>
  </conditionalFormatting>
  <conditionalFormatting sqref="AG199:AN199">
    <cfRule type="expression" priority="703" dxfId="331" stopIfTrue="1">
      <formula>$BA$199</formula>
    </cfRule>
  </conditionalFormatting>
  <conditionalFormatting sqref="AG200:AN200">
    <cfRule type="expression" priority="704" dxfId="331" stopIfTrue="1">
      <formula>$BA$200</formula>
    </cfRule>
  </conditionalFormatting>
  <conditionalFormatting sqref="AG201:AN201">
    <cfRule type="expression" priority="705" dxfId="331" stopIfTrue="1">
      <formula>$BA$201</formula>
    </cfRule>
  </conditionalFormatting>
  <conditionalFormatting sqref="AG202:AN202">
    <cfRule type="expression" priority="706" dxfId="331" stopIfTrue="1">
      <formula>$BA$202</formula>
    </cfRule>
  </conditionalFormatting>
  <conditionalFormatting sqref="AG203:AN203">
    <cfRule type="expression" priority="707" dxfId="331" stopIfTrue="1">
      <formula>$BA$203</formula>
    </cfRule>
  </conditionalFormatting>
  <conditionalFormatting sqref="AG204:AN204">
    <cfRule type="expression" priority="708" dxfId="331" stopIfTrue="1">
      <formula>$BA$204</formula>
    </cfRule>
  </conditionalFormatting>
  <conditionalFormatting sqref="AG205:AN205">
    <cfRule type="expression" priority="709" dxfId="331" stopIfTrue="1">
      <formula>$BA$205</formula>
    </cfRule>
  </conditionalFormatting>
  <conditionalFormatting sqref="AG206:AN206">
    <cfRule type="expression" priority="710" dxfId="331" stopIfTrue="1">
      <formula>$BA$206</formula>
    </cfRule>
  </conditionalFormatting>
  <conditionalFormatting sqref="AG207:AN207">
    <cfRule type="expression" priority="711" dxfId="331" stopIfTrue="1">
      <formula>$BA$207</formula>
    </cfRule>
  </conditionalFormatting>
  <conditionalFormatting sqref="AG208:AN208">
    <cfRule type="expression" priority="712" dxfId="331" stopIfTrue="1">
      <formula>$BA$208</formula>
    </cfRule>
  </conditionalFormatting>
  <conditionalFormatting sqref="AG209:AN209">
    <cfRule type="expression" priority="713" dxfId="331" stopIfTrue="1">
      <formula>$BA$209</formula>
    </cfRule>
  </conditionalFormatting>
  <conditionalFormatting sqref="AG210:AN210">
    <cfRule type="expression" priority="714" dxfId="331" stopIfTrue="1">
      <formula>$BA$210</formula>
    </cfRule>
  </conditionalFormatting>
  <conditionalFormatting sqref="AG211:AN211">
    <cfRule type="expression" priority="715" dxfId="331" stopIfTrue="1">
      <formula>$BA$211</formula>
    </cfRule>
  </conditionalFormatting>
  <conditionalFormatting sqref="AG212:AN212">
    <cfRule type="expression" priority="716" dxfId="331" stopIfTrue="1">
      <formula>$BA$212</formula>
    </cfRule>
  </conditionalFormatting>
  <conditionalFormatting sqref="AG213:AN213">
    <cfRule type="expression" priority="717" dxfId="331" stopIfTrue="1">
      <formula>$BA$213</formula>
    </cfRule>
  </conditionalFormatting>
  <conditionalFormatting sqref="AG214:AN214">
    <cfRule type="expression" priority="718" dxfId="331" stopIfTrue="1">
      <formula>$BA$214</formula>
    </cfRule>
  </conditionalFormatting>
  <conditionalFormatting sqref="AG215:AN215">
    <cfRule type="expression" priority="719" dxfId="331" stopIfTrue="1">
      <formula>$BA$215</formula>
    </cfRule>
  </conditionalFormatting>
  <conditionalFormatting sqref="AG216:AN216">
    <cfRule type="expression" priority="720" dxfId="331" stopIfTrue="1">
      <formula>$BA$216</formula>
    </cfRule>
  </conditionalFormatting>
  <conditionalFormatting sqref="AG217:AN217">
    <cfRule type="expression" priority="721" dxfId="331" stopIfTrue="1">
      <formula>$BA$217</formula>
    </cfRule>
  </conditionalFormatting>
  <conditionalFormatting sqref="AG218:AN218">
    <cfRule type="expression" priority="722" dxfId="331" stopIfTrue="1">
      <formula>$BA$218</formula>
    </cfRule>
  </conditionalFormatting>
  <conditionalFormatting sqref="AG219:AN219">
    <cfRule type="expression" priority="723" dxfId="331" stopIfTrue="1">
      <formula>$BA$219</formula>
    </cfRule>
  </conditionalFormatting>
  <conditionalFormatting sqref="AG220:AN220">
    <cfRule type="expression" priority="724" dxfId="331" stopIfTrue="1">
      <formula>$BA$220</formula>
    </cfRule>
  </conditionalFormatting>
  <conditionalFormatting sqref="AG221:AN221">
    <cfRule type="expression" priority="725" dxfId="331" stopIfTrue="1">
      <formula>$BA$221</formula>
    </cfRule>
  </conditionalFormatting>
  <conditionalFormatting sqref="AG222:AN222">
    <cfRule type="expression" priority="726" dxfId="331" stopIfTrue="1">
      <formula>$BA$222</formula>
    </cfRule>
  </conditionalFormatting>
  <conditionalFormatting sqref="AG223:AN223">
    <cfRule type="expression" priority="727" dxfId="331" stopIfTrue="1">
      <formula>$BA$223</formula>
    </cfRule>
  </conditionalFormatting>
  <conditionalFormatting sqref="AG224:AN224">
    <cfRule type="expression" priority="728" dxfId="331" stopIfTrue="1">
      <formula>$BA$224</formula>
    </cfRule>
  </conditionalFormatting>
  <conditionalFormatting sqref="AG225:AN225">
    <cfRule type="expression" priority="729" dxfId="331" stopIfTrue="1">
      <formula>$BA$225</formula>
    </cfRule>
  </conditionalFormatting>
  <conditionalFormatting sqref="AG226:AN226">
    <cfRule type="expression" priority="730" dxfId="331" stopIfTrue="1">
      <formula>$BA$226</formula>
    </cfRule>
  </conditionalFormatting>
  <conditionalFormatting sqref="AG227:AN227">
    <cfRule type="expression" priority="731" dxfId="331" stopIfTrue="1">
      <formula>$BA$227</formula>
    </cfRule>
  </conditionalFormatting>
  <conditionalFormatting sqref="AG228:AN228">
    <cfRule type="expression" priority="732" dxfId="331" stopIfTrue="1">
      <formula>$BA$228</formula>
    </cfRule>
  </conditionalFormatting>
  <conditionalFormatting sqref="AG229:AN229">
    <cfRule type="expression" priority="733" dxfId="331" stopIfTrue="1">
      <formula>$BA$229</formula>
    </cfRule>
  </conditionalFormatting>
  <conditionalFormatting sqref="AG230:AN230">
    <cfRule type="expression" priority="734" dxfId="331" stopIfTrue="1">
      <formula>$BA$230</formula>
    </cfRule>
  </conditionalFormatting>
  <conditionalFormatting sqref="AG231:AN231">
    <cfRule type="expression" priority="735" dxfId="331" stopIfTrue="1">
      <formula>$BA$231</formula>
    </cfRule>
  </conditionalFormatting>
  <conditionalFormatting sqref="AG232:AN232">
    <cfRule type="expression" priority="736" dxfId="331" stopIfTrue="1">
      <formula>$BA$232</formula>
    </cfRule>
  </conditionalFormatting>
  <conditionalFormatting sqref="AG233:AN233">
    <cfRule type="expression" priority="737" dxfId="331" stopIfTrue="1">
      <formula>$BA$233</formula>
    </cfRule>
  </conditionalFormatting>
  <conditionalFormatting sqref="AG234:AN234">
    <cfRule type="expression" priority="738" dxfId="331" stopIfTrue="1">
      <formula>$BA$234</formula>
    </cfRule>
  </conditionalFormatting>
  <conditionalFormatting sqref="AG235:AN235">
    <cfRule type="expression" priority="739" dxfId="331" stopIfTrue="1">
      <formula>$BA$235</formula>
    </cfRule>
  </conditionalFormatting>
  <conditionalFormatting sqref="AG236:AN236">
    <cfRule type="expression" priority="740" dxfId="331" stopIfTrue="1">
      <formula>$BA$236</formula>
    </cfRule>
  </conditionalFormatting>
  <conditionalFormatting sqref="AG237:AN237">
    <cfRule type="expression" priority="741" dxfId="331" stopIfTrue="1">
      <formula>$BA$237</formula>
    </cfRule>
  </conditionalFormatting>
  <conditionalFormatting sqref="AG238:AN238">
    <cfRule type="expression" priority="742" dxfId="331" stopIfTrue="1">
      <formula>$BA$238</formula>
    </cfRule>
  </conditionalFormatting>
  <conditionalFormatting sqref="AG239:AN239">
    <cfRule type="expression" priority="743" dxfId="331" stopIfTrue="1">
      <formula>$BA$239</formula>
    </cfRule>
  </conditionalFormatting>
  <conditionalFormatting sqref="AG240:AN240">
    <cfRule type="expression" priority="744" dxfId="331" stopIfTrue="1">
      <formula>$BA$240</formula>
    </cfRule>
  </conditionalFormatting>
  <conditionalFormatting sqref="AG241:AN241">
    <cfRule type="expression" priority="745" dxfId="331" stopIfTrue="1">
      <formula>$BA$241</formula>
    </cfRule>
  </conditionalFormatting>
  <conditionalFormatting sqref="AG242:AN242">
    <cfRule type="expression" priority="746" dxfId="331" stopIfTrue="1">
      <formula>$BA$242</formula>
    </cfRule>
  </conditionalFormatting>
  <conditionalFormatting sqref="AG243:AN243">
    <cfRule type="expression" priority="747" dxfId="331" stopIfTrue="1">
      <formula>$BA$243</formula>
    </cfRule>
  </conditionalFormatting>
  <conditionalFormatting sqref="AG244:AN244">
    <cfRule type="expression" priority="748" dxfId="331" stopIfTrue="1">
      <formula>$BA$244</formula>
    </cfRule>
  </conditionalFormatting>
  <conditionalFormatting sqref="AG245:AN245">
    <cfRule type="expression" priority="749" dxfId="331" stopIfTrue="1">
      <formula>$BA$245</formula>
    </cfRule>
  </conditionalFormatting>
  <conditionalFormatting sqref="AG246:AN246">
    <cfRule type="expression" priority="750" dxfId="331" stopIfTrue="1">
      <formula>$BA$246</formula>
    </cfRule>
  </conditionalFormatting>
  <conditionalFormatting sqref="AG247:AN247">
    <cfRule type="expression" priority="751" dxfId="331" stopIfTrue="1">
      <formula>$BA$247</formula>
    </cfRule>
  </conditionalFormatting>
  <conditionalFormatting sqref="AG248:AN248">
    <cfRule type="expression" priority="752" dxfId="331" stopIfTrue="1">
      <formula>$BA$248</formula>
    </cfRule>
  </conditionalFormatting>
  <conditionalFormatting sqref="AG249:AN249">
    <cfRule type="expression" priority="753" dxfId="331" stopIfTrue="1">
      <formula>$BA$249</formula>
    </cfRule>
  </conditionalFormatting>
  <conditionalFormatting sqref="AG250:AN250">
    <cfRule type="expression" priority="754" dxfId="331" stopIfTrue="1">
      <formula>$BA$250</formula>
    </cfRule>
  </conditionalFormatting>
  <conditionalFormatting sqref="AG251:AN251">
    <cfRule type="expression" priority="755" dxfId="331" stopIfTrue="1">
      <formula>$BA$251</formula>
    </cfRule>
  </conditionalFormatting>
  <conditionalFormatting sqref="AG252:AN252">
    <cfRule type="expression" priority="756" dxfId="331" stopIfTrue="1">
      <formula>$BA$252</formula>
    </cfRule>
  </conditionalFormatting>
  <conditionalFormatting sqref="AG253:AN253">
    <cfRule type="expression" priority="757" dxfId="331" stopIfTrue="1">
      <formula>$BA$253</formula>
    </cfRule>
  </conditionalFormatting>
  <conditionalFormatting sqref="AG254:AN254">
    <cfRule type="expression" priority="758" dxfId="331" stopIfTrue="1">
      <formula>$BA$254</formula>
    </cfRule>
  </conditionalFormatting>
  <conditionalFormatting sqref="AG255:AN255">
    <cfRule type="expression" priority="759" dxfId="331" stopIfTrue="1">
      <formula>$BA$255</formula>
    </cfRule>
  </conditionalFormatting>
  <conditionalFormatting sqref="AG256:AN256">
    <cfRule type="expression" priority="760" dxfId="331" stopIfTrue="1">
      <formula>$BA$256</formula>
    </cfRule>
  </conditionalFormatting>
  <conditionalFormatting sqref="AG257:AN257">
    <cfRule type="expression" priority="761" dxfId="331" stopIfTrue="1">
      <formula>$BA$257</formula>
    </cfRule>
  </conditionalFormatting>
  <conditionalFormatting sqref="AG258:AN258">
    <cfRule type="expression" priority="762" dxfId="331" stopIfTrue="1">
      <formula>$BA$258</formula>
    </cfRule>
  </conditionalFormatting>
  <conditionalFormatting sqref="AG259:AN259">
    <cfRule type="expression" priority="763" dxfId="331" stopIfTrue="1">
      <formula>$BA$259</formula>
    </cfRule>
  </conditionalFormatting>
  <conditionalFormatting sqref="AG260:AN260">
    <cfRule type="expression" priority="764" dxfId="331" stopIfTrue="1">
      <formula>$BA$260</formula>
    </cfRule>
  </conditionalFormatting>
  <conditionalFormatting sqref="AG261:AN261">
    <cfRule type="expression" priority="765" dxfId="331" stopIfTrue="1">
      <formula>$BA$261</formula>
    </cfRule>
  </conditionalFormatting>
  <conditionalFormatting sqref="AG262:AN262">
    <cfRule type="expression" priority="766" dxfId="331" stopIfTrue="1">
      <formula>$BA$262</formula>
    </cfRule>
  </conditionalFormatting>
  <conditionalFormatting sqref="AG263:AN263">
    <cfRule type="expression" priority="767" dxfId="331" stopIfTrue="1">
      <formula>$BA$263</formula>
    </cfRule>
  </conditionalFormatting>
  <conditionalFormatting sqref="AG264:AN264">
    <cfRule type="expression" priority="768" dxfId="331" stopIfTrue="1">
      <formula>$BA$264</formula>
    </cfRule>
  </conditionalFormatting>
  <conditionalFormatting sqref="AG265:AN265">
    <cfRule type="expression" priority="769" dxfId="331" stopIfTrue="1">
      <formula>$BA$265</formula>
    </cfRule>
  </conditionalFormatting>
  <conditionalFormatting sqref="AG266:AN266">
    <cfRule type="expression" priority="770" dxfId="331" stopIfTrue="1">
      <formula>$BA$266</formula>
    </cfRule>
  </conditionalFormatting>
  <conditionalFormatting sqref="AG267:AN267">
    <cfRule type="expression" priority="771" dxfId="331" stopIfTrue="1">
      <formula>$BA$267</formula>
    </cfRule>
  </conditionalFormatting>
  <conditionalFormatting sqref="AG268:AN268">
    <cfRule type="expression" priority="772" dxfId="331" stopIfTrue="1">
      <formula>$BA$268</formula>
    </cfRule>
  </conditionalFormatting>
  <conditionalFormatting sqref="AG269:AN269">
    <cfRule type="expression" priority="773" dxfId="331" stopIfTrue="1">
      <formula>$BA$269</formula>
    </cfRule>
  </conditionalFormatting>
  <conditionalFormatting sqref="AG270:AN270">
    <cfRule type="expression" priority="774" dxfId="331" stopIfTrue="1">
      <formula>$BA$270</formula>
    </cfRule>
  </conditionalFormatting>
  <conditionalFormatting sqref="AG271:AN271">
    <cfRule type="expression" priority="775" dxfId="331" stopIfTrue="1">
      <formula>$BA$271</formula>
    </cfRule>
  </conditionalFormatting>
  <conditionalFormatting sqref="AG272:AN272">
    <cfRule type="expression" priority="776" dxfId="331" stopIfTrue="1">
      <formula>$BA$272</formula>
    </cfRule>
  </conditionalFormatting>
  <conditionalFormatting sqref="AG273:AN273">
    <cfRule type="expression" priority="777" dxfId="331" stopIfTrue="1">
      <formula>$BA$273</formula>
    </cfRule>
  </conditionalFormatting>
  <conditionalFormatting sqref="AG274:AN274">
    <cfRule type="expression" priority="778" dxfId="331" stopIfTrue="1">
      <formula>$BA$274</formula>
    </cfRule>
  </conditionalFormatting>
  <conditionalFormatting sqref="AG275:AN275">
    <cfRule type="expression" priority="779" dxfId="331" stopIfTrue="1">
      <formula>$BA$275</formula>
    </cfRule>
  </conditionalFormatting>
  <conditionalFormatting sqref="AG276:AN276">
    <cfRule type="expression" priority="780" dxfId="331" stopIfTrue="1">
      <formula>$BA$276</formula>
    </cfRule>
  </conditionalFormatting>
  <conditionalFormatting sqref="AG277:AN277">
    <cfRule type="expression" priority="781" dxfId="331" stopIfTrue="1">
      <formula>$BA$277</formula>
    </cfRule>
  </conditionalFormatting>
  <conditionalFormatting sqref="AG278:AN278">
    <cfRule type="expression" priority="782" dxfId="331" stopIfTrue="1">
      <formula>$BA$278</formula>
    </cfRule>
  </conditionalFormatting>
  <conditionalFormatting sqref="AG279:AN279">
    <cfRule type="expression" priority="823" dxfId="331" stopIfTrue="1">
      <formula>$BA$279</formula>
    </cfRule>
  </conditionalFormatting>
  <conditionalFormatting sqref="O128:S128">
    <cfRule type="expression" priority="209" dxfId="332" stopIfTrue="1">
      <formula>$BA$128</formula>
    </cfRule>
  </conditionalFormatting>
  <conditionalFormatting sqref="O129:S129">
    <cfRule type="expression" priority="208" dxfId="332" stopIfTrue="1">
      <formula>$BA$129</formula>
    </cfRule>
  </conditionalFormatting>
  <conditionalFormatting sqref="O130:S130">
    <cfRule type="expression" priority="207" dxfId="332" stopIfTrue="1">
      <formula>$BA$130</formula>
    </cfRule>
  </conditionalFormatting>
  <conditionalFormatting sqref="O131:S131">
    <cfRule type="expression" priority="206" dxfId="332" stopIfTrue="1">
      <formula>$BA$131</formula>
    </cfRule>
  </conditionalFormatting>
  <conditionalFormatting sqref="O132:S132">
    <cfRule type="expression" priority="205" dxfId="332" stopIfTrue="1">
      <formula>$BA$132</formula>
    </cfRule>
  </conditionalFormatting>
  <conditionalFormatting sqref="O133:S133">
    <cfRule type="expression" priority="204" dxfId="332" stopIfTrue="1">
      <formula>$BA$133</formula>
    </cfRule>
  </conditionalFormatting>
  <conditionalFormatting sqref="O134:S134">
    <cfRule type="expression" priority="203" dxfId="332" stopIfTrue="1">
      <formula>$BA$134</formula>
    </cfRule>
  </conditionalFormatting>
  <conditionalFormatting sqref="O135:S135">
    <cfRule type="expression" priority="202" dxfId="332" stopIfTrue="1">
      <formula>$BA$135</formula>
    </cfRule>
  </conditionalFormatting>
  <conditionalFormatting sqref="O136:S136">
    <cfRule type="expression" priority="201" dxfId="332" stopIfTrue="1">
      <formula>$BA$136</formula>
    </cfRule>
  </conditionalFormatting>
  <conditionalFormatting sqref="O137:S137">
    <cfRule type="expression" priority="200" dxfId="332" stopIfTrue="1">
      <formula>$BA$137</formula>
    </cfRule>
  </conditionalFormatting>
  <conditionalFormatting sqref="O138:S138">
    <cfRule type="expression" priority="199" dxfId="332" stopIfTrue="1">
      <formula>$BA$138</formula>
    </cfRule>
  </conditionalFormatting>
  <conditionalFormatting sqref="O139:S139">
    <cfRule type="expression" priority="198" dxfId="332" stopIfTrue="1">
      <formula>$BA$139</formula>
    </cfRule>
  </conditionalFormatting>
  <conditionalFormatting sqref="O140:S140">
    <cfRule type="expression" priority="197" dxfId="332" stopIfTrue="1">
      <formula>$BA$140</formula>
    </cfRule>
  </conditionalFormatting>
  <conditionalFormatting sqref="O141:S141">
    <cfRule type="expression" priority="196" dxfId="332" stopIfTrue="1">
      <formula>$BA$141</formula>
    </cfRule>
  </conditionalFormatting>
  <conditionalFormatting sqref="O142:S142">
    <cfRule type="expression" priority="195" dxfId="332" stopIfTrue="1">
      <formula>$BA$142</formula>
    </cfRule>
  </conditionalFormatting>
  <conditionalFormatting sqref="O143:S143">
    <cfRule type="expression" priority="194" dxfId="332" stopIfTrue="1">
      <formula>$BA$143</formula>
    </cfRule>
  </conditionalFormatting>
  <conditionalFormatting sqref="O144:S144">
    <cfRule type="expression" priority="193" dxfId="332" stopIfTrue="1">
      <formula>$BA$144</formula>
    </cfRule>
  </conditionalFormatting>
  <conditionalFormatting sqref="O145:S145">
    <cfRule type="expression" priority="192" dxfId="332" stopIfTrue="1">
      <formula>$BA$145</formula>
    </cfRule>
  </conditionalFormatting>
  <conditionalFormatting sqref="O146:S146">
    <cfRule type="expression" priority="191" dxfId="332" stopIfTrue="1">
      <formula>$BA$146</formula>
    </cfRule>
  </conditionalFormatting>
  <conditionalFormatting sqref="O147:S147">
    <cfRule type="expression" priority="190" dxfId="332" stopIfTrue="1">
      <formula>$BA$147</formula>
    </cfRule>
  </conditionalFormatting>
  <conditionalFormatting sqref="O148:S148">
    <cfRule type="expression" priority="189" dxfId="332" stopIfTrue="1">
      <formula>$BA$148</formula>
    </cfRule>
  </conditionalFormatting>
  <conditionalFormatting sqref="O149:S149">
    <cfRule type="expression" priority="188" dxfId="332" stopIfTrue="1">
      <formula>$BA$149</formula>
    </cfRule>
  </conditionalFormatting>
  <conditionalFormatting sqref="O150:S150">
    <cfRule type="expression" priority="187" dxfId="332" stopIfTrue="1">
      <formula>$BA$150</formula>
    </cfRule>
  </conditionalFormatting>
  <conditionalFormatting sqref="O151:S151">
    <cfRule type="expression" priority="186" dxfId="332" stopIfTrue="1">
      <formula>$BA$151</formula>
    </cfRule>
  </conditionalFormatting>
  <conditionalFormatting sqref="O152:S152">
    <cfRule type="expression" priority="185" dxfId="332" stopIfTrue="1">
      <formula>$BA$152</formula>
    </cfRule>
  </conditionalFormatting>
  <conditionalFormatting sqref="O153:S153">
    <cfRule type="expression" priority="184" dxfId="332" stopIfTrue="1">
      <formula>$BA$153</formula>
    </cfRule>
  </conditionalFormatting>
  <conditionalFormatting sqref="O154:S154">
    <cfRule type="expression" priority="183" dxfId="332" stopIfTrue="1">
      <formula>$BA$154</formula>
    </cfRule>
  </conditionalFormatting>
  <conditionalFormatting sqref="O155:S155">
    <cfRule type="expression" priority="182" dxfId="332" stopIfTrue="1">
      <formula>$BA$155</formula>
    </cfRule>
  </conditionalFormatting>
  <conditionalFormatting sqref="O156:S156">
    <cfRule type="expression" priority="181" dxfId="332" stopIfTrue="1">
      <formula>$BA$156</formula>
    </cfRule>
  </conditionalFormatting>
  <conditionalFormatting sqref="O157:S157">
    <cfRule type="expression" priority="180" dxfId="332" stopIfTrue="1">
      <formula>$BA$157</formula>
    </cfRule>
  </conditionalFormatting>
  <conditionalFormatting sqref="O158:S158">
    <cfRule type="expression" priority="179" dxfId="332" stopIfTrue="1">
      <formula>$BA$158</formula>
    </cfRule>
  </conditionalFormatting>
  <conditionalFormatting sqref="O159:S159">
    <cfRule type="expression" priority="178" dxfId="332" stopIfTrue="1">
      <formula>$BA$159</formula>
    </cfRule>
  </conditionalFormatting>
  <conditionalFormatting sqref="O160:S160">
    <cfRule type="expression" priority="177" dxfId="332" stopIfTrue="1">
      <formula>$BA$160</formula>
    </cfRule>
  </conditionalFormatting>
  <conditionalFormatting sqref="O161:S161">
    <cfRule type="expression" priority="176" dxfId="332" stopIfTrue="1">
      <formula>$BA$161</formula>
    </cfRule>
  </conditionalFormatting>
  <conditionalFormatting sqref="O162:S162">
    <cfRule type="expression" priority="175" dxfId="332" stopIfTrue="1">
      <formula>$BA$162</formula>
    </cfRule>
  </conditionalFormatting>
  <conditionalFormatting sqref="O163:S163">
    <cfRule type="expression" priority="174" dxfId="332" stopIfTrue="1">
      <formula>$BA$163</formula>
    </cfRule>
  </conditionalFormatting>
  <conditionalFormatting sqref="O164:S164">
    <cfRule type="expression" priority="173" dxfId="332" stopIfTrue="1">
      <formula>$BA$164</formula>
    </cfRule>
  </conditionalFormatting>
  <conditionalFormatting sqref="O165:S165">
    <cfRule type="expression" priority="172" dxfId="332" stopIfTrue="1">
      <formula>$BA$165</formula>
    </cfRule>
  </conditionalFormatting>
  <conditionalFormatting sqref="O166:S166">
    <cfRule type="expression" priority="171" dxfId="332" stopIfTrue="1">
      <formula>$BA$166</formula>
    </cfRule>
  </conditionalFormatting>
  <conditionalFormatting sqref="O167:S167">
    <cfRule type="expression" priority="170" dxfId="332" stopIfTrue="1">
      <formula>$BA$167</formula>
    </cfRule>
  </conditionalFormatting>
  <conditionalFormatting sqref="O168:S168">
    <cfRule type="expression" priority="169" dxfId="332" stopIfTrue="1">
      <formula>$BA$168</formula>
    </cfRule>
  </conditionalFormatting>
  <conditionalFormatting sqref="O169:S169">
    <cfRule type="expression" priority="168" dxfId="332" stopIfTrue="1">
      <formula>$BA$169</formula>
    </cfRule>
  </conditionalFormatting>
  <conditionalFormatting sqref="O170:S170">
    <cfRule type="expression" priority="167" dxfId="332" stopIfTrue="1">
      <formula>$BA$170</formula>
    </cfRule>
  </conditionalFormatting>
  <conditionalFormatting sqref="O171:S171">
    <cfRule type="expression" priority="166" dxfId="332" stopIfTrue="1">
      <formula>$BA$171</formula>
    </cfRule>
  </conditionalFormatting>
  <conditionalFormatting sqref="O172:S172">
    <cfRule type="expression" priority="165" dxfId="332" stopIfTrue="1">
      <formula>$BA$172</formula>
    </cfRule>
  </conditionalFormatting>
  <conditionalFormatting sqref="O173:S173">
    <cfRule type="expression" priority="164" dxfId="332" stopIfTrue="1">
      <formula>$BA$173</formula>
    </cfRule>
  </conditionalFormatting>
  <conditionalFormatting sqref="O174:S174">
    <cfRule type="expression" priority="163" dxfId="332" stopIfTrue="1">
      <formula>$BA$174</formula>
    </cfRule>
  </conditionalFormatting>
  <conditionalFormatting sqref="O175:S175">
    <cfRule type="expression" priority="162" dxfId="332" stopIfTrue="1">
      <formula>$BA$175</formula>
    </cfRule>
  </conditionalFormatting>
  <conditionalFormatting sqref="O176:S176">
    <cfRule type="expression" priority="161" dxfId="332" stopIfTrue="1">
      <formula>$BA$176</formula>
    </cfRule>
  </conditionalFormatting>
  <conditionalFormatting sqref="O177:S177">
    <cfRule type="expression" priority="160" dxfId="332" stopIfTrue="1">
      <formula>$BA$177</formula>
    </cfRule>
  </conditionalFormatting>
  <conditionalFormatting sqref="O178:S178">
    <cfRule type="expression" priority="159" dxfId="332" stopIfTrue="1">
      <formula>$BA$178</formula>
    </cfRule>
  </conditionalFormatting>
  <conditionalFormatting sqref="O179:S179">
    <cfRule type="expression" priority="158" dxfId="332" stopIfTrue="1">
      <formula>$BA$179</formula>
    </cfRule>
  </conditionalFormatting>
  <conditionalFormatting sqref="O180:S180">
    <cfRule type="expression" priority="157" dxfId="332" stopIfTrue="1">
      <formula>$BA$180</formula>
    </cfRule>
  </conditionalFormatting>
  <conditionalFormatting sqref="O181:S181">
    <cfRule type="expression" priority="156" dxfId="332" stopIfTrue="1">
      <formula>$BA$181</formula>
    </cfRule>
  </conditionalFormatting>
  <conditionalFormatting sqref="O182:S182">
    <cfRule type="expression" priority="155" dxfId="332" stopIfTrue="1">
      <formula>$BA$182</formula>
    </cfRule>
  </conditionalFormatting>
  <conditionalFormatting sqref="O183:S183">
    <cfRule type="expression" priority="154" dxfId="332" stopIfTrue="1">
      <formula>$BA$183</formula>
    </cfRule>
  </conditionalFormatting>
  <conditionalFormatting sqref="O184:S184">
    <cfRule type="expression" priority="153" dxfId="332" stopIfTrue="1">
      <formula>$BA$184</formula>
    </cfRule>
  </conditionalFormatting>
  <conditionalFormatting sqref="O185:S185">
    <cfRule type="expression" priority="152" dxfId="332" stopIfTrue="1">
      <formula>$BA$185</formula>
    </cfRule>
  </conditionalFormatting>
  <conditionalFormatting sqref="O186:S186">
    <cfRule type="expression" priority="151" dxfId="332" stopIfTrue="1">
      <formula>$BA$186</formula>
    </cfRule>
  </conditionalFormatting>
  <conditionalFormatting sqref="O187:S187">
    <cfRule type="expression" priority="150" dxfId="332" stopIfTrue="1">
      <formula>$BA$187</formula>
    </cfRule>
  </conditionalFormatting>
  <conditionalFormatting sqref="O188:S188">
    <cfRule type="expression" priority="149" dxfId="332" stopIfTrue="1">
      <formula>$BA$188</formula>
    </cfRule>
  </conditionalFormatting>
  <conditionalFormatting sqref="O189:S189">
    <cfRule type="expression" priority="148" dxfId="332" stopIfTrue="1">
      <formula>$BA$189</formula>
    </cfRule>
  </conditionalFormatting>
  <conditionalFormatting sqref="O190:S190">
    <cfRule type="expression" priority="147" dxfId="332" stopIfTrue="1">
      <formula>$BA$190</formula>
    </cfRule>
  </conditionalFormatting>
  <conditionalFormatting sqref="O191:S191">
    <cfRule type="expression" priority="146" dxfId="332" stopIfTrue="1">
      <formula>$BA$191</formula>
    </cfRule>
  </conditionalFormatting>
  <conditionalFormatting sqref="O192:S192">
    <cfRule type="expression" priority="145" dxfId="332" stopIfTrue="1">
      <formula>$BA$192</formula>
    </cfRule>
  </conditionalFormatting>
  <conditionalFormatting sqref="O193:S193">
    <cfRule type="expression" priority="144" dxfId="332" stopIfTrue="1">
      <formula>$BA$193</formula>
    </cfRule>
  </conditionalFormatting>
  <conditionalFormatting sqref="O194:S194">
    <cfRule type="expression" priority="143" dxfId="332" stopIfTrue="1">
      <formula>$BA$194</formula>
    </cfRule>
  </conditionalFormatting>
  <conditionalFormatting sqref="O195:S195">
    <cfRule type="expression" priority="142" dxfId="332" stopIfTrue="1">
      <formula>$BA$195</formula>
    </cfRule>
  </conditionalFormatting>
  <conditionalFormatting sqref="O196:S196">
    <cfRule type="expression" priority="141" dxfId="332" stopIfTrue="1">
      <formula>$BA$196</formula>
    </cfRule>
  </conditionalFormatting>
  <conditionalFormatting sqref="O197:S197">
    <cfRule type="expression" priority="140" dxfId="332" stopIfTrue="1">
      <formula>$BA$197</formula>
    </cfRule>
  </conditionalFormatting>
  <conditionalFormatting sqref="O198:S198">
    <cfRule type="expression" priority="139" dxfId="332" stopIfTrue="1">
      <formula>$BA$198</formula>
    </cfRule>
  </conditionalFormatting>
  <conditionalFormatting sqref="O199:S199">
    <cfRule type="expression" priority="138" dxfId="332" stopIfTrue="1">
      <formula>$BA$199</formula>
    </cfRule>
  </conditionalFormatting>
  <conditionalFormatting sqref="O200:S200">
    <cfRule type="expression" priority="137" dxfId="332" stopIfTrue="1">
      <formula>$BA$200</formula>
    </cfRule>
  </conditionalFormatting>
  <conditionalFormatting sqref="O201:S201">
    <cfRule type="expression" priority="136" dxfId="332" stopIfTrue="1">
      <formula>$BA$201</formula>
    </cfRule>
  </conditionalFormatting>
  <conditionalFormatting sqref="O202:S202">
    <cfRule type="expression" priority="135" dxfId="332" stopIfTrue="1">
      <formula>$BA$202</formula>
    </cfRule>
  </conditionalFormatting>
  <conditionalFormatting sqref="O203:S203">
    <cfRule type="expression" priority="134" dxfId="332" stopIfTrue="1">
      <formula>$BA$203</formula>
    </cfRule>
  </conditionalFormatting>
  <conditionalFormatting sqref="O204:S204">
    <cfRule type="expression" priority="133" dxfId="332" stopIfTrue="1">
      <formula>$BA$204</formula>
    </cfRule>
  </conditionalFormatting>
  <conditionalFormatting sqref="O205:S205">
    <cfRule type="expression" priority="132" dxfId="332" stopIfTrue="1">
      <formula>$BA$205</formula>
    </cfRule>
  </conditionalFormatting>
  <conditionalFormatting sqref="O206:S206">
    <cfRule type="expression" priority="131" dxfId="332" stopIfTrue="1">
      <formula>$BA$206</formula>
    </cfRule>
  </conditionalFormatting>
  <conditionalFormatting sqref="O207:S207">
    <cfRule type="expression" priority="130" dxfId="332" stopIfTrue="1">
      <formula>$BA$207</formula>
    </cfRule>
  </conditionalFormatting>
  <conditionalFormatting sqref="O208:S208">
    <cfRule type="expression" priority="129" dxfId="332" stopIfTrue="1">
      <formula>$BA$208</formula>
    </cfRule>
  </conditionalFormatting>
  <conditionalFormatting sqref="O209:S209">
    <cfRule type="expression" priority="128" dxfId="332" stopIfTrue="1">
      <formula>$BA$209</formula>
    </cfRule>
  </conditionalFormatting>
  <conditionalFormatting sqref="O210:S210">
    <cfRule type="expression" priority="127" dxfId="332" stopIfTrue="1">
      <formula>$BA$210</formula>
    </cfRule>
  </conditionalFormatting>
  <conditionalFormatting sqref="O211:S211">
    <cfRule type="expression" priority="126" dxfId="332" stopIfTrue="1">
      <formula>$BA$211</formula>
    </cfRule>
  </conditionalFormatting>
  <conditionalFormatting sqref="O212:S212">
    <cfRule type="expression" priority="125" dxfId="332" stopIfTrue="1">
      <formula>$BA$212</formula>
    </cfRule>
  </conditionalFormatting>
  <conditionalFormatting sqref="O213:S213">
    <cfRule type="expression" priority="124" dxfId="332" stopIfTrue="1">
      <formula>$BA$213</formula>
    </cfRule>
  </conditionalFormatting>
  <conditionalFormatting sqref="O214:S214">
    <cfRule type="expression" priority="123" dxfId="332" stopIfTrue="1">
      <formula>$BA$214</formula>
    </cfRule>
  </conditionalFormatting>
  <conditionalFormatting sqref="O215:S215">
    <cfRule type="expression" priority="122" dxfId="332" stopIfTrue="1">
      <formula>$BA$215</formula>
    </cfRule>
  </conditionalFormatting>
  <conditionalFormatting sqref="O216:S216">
    <cfRule type="expression" priority="121" dxfId="332" stopIfTrue="1">
      <formula>$BA$216</formula>
    </cfRule>
  </conditionalFormatting>
  <conditionalFormatting sqref="O217:S217">
    <cfRule type="expression" priority="120" dxfId="332" stopIfTrue="1">
      <formula>$BA$217</formula>
    </cfRule>
  </conditionalFormatting>
  <conditionalFormatting sqref="O218:S218">
    <cfRule type="expression" priority="119" dxfId="332" stopIfTrue="1">
      <formula>$BA$218</formula>
    </cfRule>
  </conditionalFormatting>
  <conditionalFormatting sqref="O219:S219">
    <cfRule type="expression" priority="118" dxfId="332" stopIfTrue="1">
      <formula>$BA$219</formula>
    </cfRule>
  </conditionalFormatting>
  <conditionalFormatting sqref="O220:S220">
    <cfRule type="expression" priority="117" dxfId="332" stopIfTrue="1">
      <formula>$BA$220</formula>
    </cfRule>
  </conditionalFormatting>
  <conditionalFormatting sqref="O221:S221">
    <cfRule type="expression" priority="116" dxfId="332" stopIfTrue="1">
      <formula>$BA$221</formula>
    </cfRule>
  </conditionalFormatting>
  <conditionalFormatting sqref="O222:S222">
    <cfRule type="expression" priority="115" dxfId="332" stopIfTrue="1">
      <formula>$BA$222</formula>
    </cfRule>
  </conditionalFormatting>
  <conditionalFormatting sqref="O223:S223">
    <cfRule type="expression" priority="114" dxfId="332" stopIfTrue="1">
      <formula>$BA$223</formula>
    </cfRule>
  </conditionalFormatting>
  <conditionalFormatting sqref="O224:S224">
    <cfRule type="expression" priority="113" dxfId="332" stopIfTrue="1">
      <formula>$BA$224</formula>
    </cfRule>
  </conditionalFormatting>
  <conditionalFormatting sqref="O225:S225">
    <cfRule type="expression" priority="112" dxfId="332" stopIfTrue="1">
      <formula>$BA$225</formula>
    </cfRule>
  </conditionalFormatting>
  <conditionalFormatting sqref="O226:S226">
    <cfRule type="expression" priority="111" dxfId="332" stopIfTrue="1">
      <formula>$BA$226</formula>
    </cfRule>
  </conditionalFormatting>
  <conditionalFormatting sqref="O227:S227">
    <cfRule type="expression" priority="110" dxfId="332" stopIfTrue="1">
      <formula>$BA$227</formula>
    </cfRule>
  </conditionalFormatting>
  <conditionalFormatting sqref="O228:S228">
    <cfRule type="expression" priority="109" dxfId="332" stopIfTrue="1">
      <formula>$BA$228</formula>
    </cfRule>
  </conditionalFormatting>
  <conditionalFormatting sqref="O229:S229">
    <cfRule type="expression" priority="108" dxfId="332" stopIfTrue="1">
      <formula>$BA$229</formula>
    </cfRule>
  </conditionalFormatting>
  <conditionalFormatting sqref="O230:S230">
    <cfRule type="expression" priority="107" dxfId="332" stopIfTrue="1">
      <formula>$BA$230</formula>
    </cfRule>
  </conditionalFormatting>
  <conditionalFormatting sqref="O231:S231">
    <cfRule type="expression" priority="106" dxfId="332" stopIfTrue="1">
      <formula>$BA$231</formula>
    </cfRule>
  </conditionalFormatting>
  <conditionalFormatting sqref="O232:S232">
    <cfRule type="expression" priority="105" dxfId="332" stopIfTrue="1">
      <formula>$BA$232</formula>
    </cfRule>
  </conditionalFormatting>
  <conditionalFormatting sqref="O233:S233">
    <cfRule type="expression" priority="104" dxfId="332" stopIfTrue="1">
      <formula>$BA$233</formula>
    </cfRule>
  </conditionalFormatting>
  <conditionalFormatting sqref="O234:S234">
    <cfRule type="expression" priority="103" dxfId="332" stopIfTrue="1">
      <formula>$BA$234</formula>
    </cfRule>
  </conditionalFormatting>
  <conditionalFormatting sqref="O235:S235">
    <cfRule type="expression" priority="102" dxfId="332" stopIfTrue="1">
      <formula>$BA$235</formula>
    </cfRule>
  </conditionalFormatting>
  <conditionalFormatting sqref="O236:S236">
    <cfRule type="expression" priority="101" dxfId="332" stopIfTrue="1">
      <formula>$BA$236</formula>
    </cfRule>
  </conditionalFormatting>
  <conditionalFormatting sqref="O237:S237">
    <cfRule type="expression" priority="100" dxfId="332" stopIfTrue="1">
      <formula>$BA$237</formula>
    </cfRule>
  </conditionalFormatting>
  <conditionalFormatting sqref="O238:S238">
    <cfRule type="expression" priority="99" dxfId="332" stopIfTrue="1">
      <formula>$BA$238</formula>
    </cfRule>
  </conditionalFormatting>
  <conditionalFormatting sqref="O239:S239">
    <cfRule type="expression" priority="98" dxfId="332" stopIfTrue="1">
      <formula>$BA$239</formula>
    </cfRule>
  </conditionalFormatting>
  <conditionalFormatting sqref="O240:S240">
    <cfRule type="expression" priority="97" dxfId="332" stopIfTrue="1">
      <formula>$BA$240</formula>
    </cfRule>
  </conditionalFormatting>
  <conditionalFormatting sqref="O241:S241">
    <cfRule type="expression" priority="96" dxfId="332" stopIfTrue="1">
      <formula>$BA$241</formula>
    </cfRule>
  </conditionalFormatting>
  <conditionalFormatting sqref="O242:S242">
    <cfRule type="expression" priority="95" dxfId="332" stopIfTrue="1">
      <formula>$BA$242</formula>
    </cfRule>
  </conditionalFormatting>
  <conditionalFormatting sqref="O243:S243">
    <cfRule type="expression" priority="94" dxfId="332" stopIfTrue="1">
      <formula>$BA$243</formula>
    </cfRule>
  </conditionalFormatting>
  <conditionalFormatting sqref="O244:S244">
    <cfRule type="expression" priority="93" dxfId="332" stopIfTrue="1">
      <formula>$BA$244</formula>
    </cfRule>
  </conditionalFormatting>
  <conditionalFormatting sqref="O245:S245">
    <cfRule type="expression" priority="92" dxfId="332" stopIfTrue="1">
      <formula>$BA$245</formula>
    </cfRule>
  </conditionalFormatting>
  <conditionalFormatting sqref="O246:S246">
    <cfRule type="expression" priority="91" dxfId="332" stopIfTrue="1">
      <formula>$BA$246</formula>
    </cfRule>
  </conditionalFormatting>
  <conditionalFormatting sqref="O247:S247">
    <cfRule type="expression" priority="90" dxfId="332" stopIfTrue="1">
      <formula>$BA$247</formula>
    </cfRule>
  </conditionalFormatting>
  <conditionalFormatting sqref="O248:S248">
    <cfRule type="expression" priority="89" dxfId="332" stopIfTrue="1">
      <formula>$BA$248</formula>
    </cfRule>
  </conditionalFormatting>
  <conditionalFormatting sqref="O249:S249">
    <cfRule type="expression" priority="88" dxfId="332" stopIfTrue="1">
      <formula>$BA$249</formula>
    </cfRule>
  </conditionalFormatting>
  <conditionalFormatting sqref="O250:S250">
    <cfRule type="expression" priority="87" dxfId="332" stopIfTrue="1">
      <formula>$BA$250</formula>
    </cfRule>
  </conditionalFormatting>
  <conditionalFormatting sqref="O251:S251">
    <cfRule type="expression" priority="86" dxfId="332" stopIfTrue="1">
      <formula>$BA$251</formula>
    </cfRule>
  </conditionalFormatting>
  <conditionalFormatting sqref="O252:S252">
    <cfRule type="expression" priority="85" dxfId="332" stopIfTrue="1">
      <formula>$BA$252</formula>
    </cfRule>
  </conditionalFormatting>
  <conditionalFormatting sqref="O253:S253">
    <cfRule type="expression" priority="84" dxfId="332" stopIfTrue="1">
      <formula>$BA$253</formula>
    </cfRule>
  </conditionalFormatting>
  <conditionalFormatting sqref="O254:S254">
    <cfRule type="expression" priority="83" dxfId="332" stopIfTrue="1">
      <formula>$BA$254</formula>
    </cfRule>
  </conditionalFormatting>
  <conditionalFormatting sqref="O255:S255">
    <cfRule type="expression" priority="82" dxfId="332" stopIfTrue="1">
      <formula>$BA$255</formula>
    </cfRule>
  </conditionalFormatting>
  <conditionalFormatting sqref="O256:S256">
    <cfRule type="expression" priority="81" dxfId="332" stopIfTrue="1">
      <formula>$BA$256</formula>
    </cfRule>
  </conditionalFormatting>
  <conditionalFormatting sqref="O257:S257">
    <cfRule type="expression" priority="80" dxfId="332" stopIfTrue="1">
      <formula>$BA$257</formula>
    </cfRule>
  </conditionalFormatting>
  <conditionalFormatting sqref="O258:S258">
    <cfRule type="expression" priority="79" dxfId="332" stopIfTrue="1">
      <formula>$BA$258</formula>
    </cfRule>
  </conditionalFormatting>
  <conditionalFormatting sqref="O259:S259">
    <cfRule type="expression" priority="78" dxfId="332" stopIfTrue="1">
      <formula>$BA$259</formula>
    </cfRule>
  </conditionalFormatting>
  <conditionalFormatting sqref="O260:S260">
    <cfRule type="expression" priority="77" dxfId="332" stopIfTrue="1">
      <formula>$BA$260</formula>
    </cfRule>
  </conditionalFormatting>
  <conditionalFormatting sqref="O261:S261">
    <cfRule type="expression" priority="76" dxfId="332" stopIfTrue="1">
      <formula>$BA$261</formula>
    </cfRule>
  </conditionalFormatting>
  <conditionalFormatting sqref="O262:S262">
    <cfRule type="expression" priority="75" dxfId="332" stopIfTrue="1">
      <formula>$BA$262</formula>
    </cfRule>
  </conditionalFormatting>
  <conditionalFormatting sqref="O263:S263">
    <cfRule type="expression" priority="74" dxfId="332" stopIfTrue="1">
      <formula>$BA$263</formula>
    </cfRule>
  </conditionalFormatting>
  <conditionalFormatting sqref="O264:S264">
    <cfRule type="expression" priority="73" dxfId="332" stopIfTrue="1">
      <formula>$BA$264</formula>
    </cfRule>
  </conditionalFormatting>
  <conditionalFormatting sqref="O265:S265">
    <cfRule type="expression" priority="72" dxfId="332" stopIfTrue="1">
      <formula>$BA$265</formula>
    </cfRule>
  </conditionalFormatting>
  <conditionalFormatting sqref="O266:S266">
    <cfRule type="expression" priority="71" dxfId="332" stopIfTrue="1">
      <formula>$BA$266</formula>
    </cfRule>
  </conditionalFormatting>
  <conditionalFormatting sqref="O267:S267">
    <cfRule type="expression" priority="70" dxfId="332" stopIfTrue="1">
      <formula>$BA$267</formula>
    </cfRule>
  </conditionalFormatting>
  <conditionalFormatting sqref="O268:S268">
    <cfRule type="expression" priority="69" dxfId="332" stopIfTrue="1">
      <formula>$BA$268</formula>
    </cfRule>
  </conditionalFormatting>
  <conditionalFormatting sqref="O269:S269">
    <cfRule type="expression" priority="68" dxfId="332" stopIfTrue="1">
      <formula>$BA$269</formula>
    </cfRule>
  </conditionalFormatting>
  <conditionalFormatting sqref="O270:S270">
    <cfRule type="expression" priority="67" dxfId="332" stopIfTrue="1">
      <formula>$BA$270</formula>
    </cfRule>
  </conditionalFormatting>
  <conditionalFormatting sqref="O271:S271">
    <cfRule type="expression" priority="66" dxfId="332" stopIfTrue="1">
      <formula>$BA$271</formula>
    </cfRule>
  </conditionalFormatting>
  <conditionalFormatting sqref="O272:S272">
    <cfRule type="expression" priority="65" dxfId="332" stopIfTrue="1">
      <formula>$BA$272</formula>
    </cfRule>
  </conditionalFormatting>
  <conditionalFormatting sqref="O273:S273">
    <cfRule type="expression" priority="64" dxfId="332" stopIfTrue="1">
      <formula>$BA$273</formula>
    </cfRule>
  </conditionalFormatting>
  <conditionalFormatting sqref="O274:S274">
    <cfRule type="expression" priority="63" dxfId="332" stopIfTrue="1">
      <formula>$BA$274</formula>
    </cfRule>
  </conditionalFormatting>
  <conditionalFormatting sqref="O275:S275">
    <cfRule type="expression" priority="62" dxfId="332" stopIfTrue="1">
      <formula>$BA$275</formula>
    </cfRule>
  </conditionalFormatting>
  <conditionalFormatting sqref="O276:S276">
    <cfRule type="expression" priority="61" dxfId="332" stopIfTrue="1">
      <formula>$BA$276</formula>
    </cfRule>
  </conditionalFormatting>
  <conditionalFormatting sqref="O277:S277">
    <cfRule type="expression" priority="60" dxfId="332" stopIfTrue="1">
      <formula>$BA$277</formula>
    </cfRule>
  </conditionalFormatting>
  <conditionalFormatting sqref="O278:S278">
    <cfRule type="expression" priority="59" dxfId="332" stopIfTrue="1">
      <formula>$BA$278</formula>
    </cfRule>
  </conditionalFormatting>
  <conditionalFormatting sqref="O279:S279">
    <cfRule type="expression" priority="18" dxfId="332" stopIfTrue="1">
      <formula>$BA$279</formula>
    </cfRule>
  </conditionalFormatting>
  <conditionalFormatting sqref="I96:R96 I98:R98 I100:R100">
    <cfRule type="expression" priority="17" dxfId="330" stopIfTrue="1">
      <formula>$E$96=""</formula>
    </cfRule>
  </conditionalFormatting>
  <conditionalFormatting sqref="Y291:AE292 Y297:AE300 Y302:AE302 Y301 Y303 Y295:AE295">
    <cfRule type="cellIs" priority="16" dxfId="333" operator="equal" stopIfTrue="1">
      <formula>0</formula>
    </cfRule>
  </conditionalFormatting>
  <conditionalFormatting sqref="O120:S120">
    <cfRule type="expression" priority="15" dxfId="332" stopIfTrue="1">
      <formula>$BA$120</formula>
    </cfRule>
  </conditionalFormatting>
  <conditionalFormatting sqref="O121:S121">
    <cfRule type="expression" priority="14" dxfId="332" stopIfTrue="1">
      <formula>$BA$121</formula>
    </cfRule>
  </conditionalFormatting>
  <conditionalFormatting sqref="O122:S122">
    <cfRule type="expression" priority="13" dxfId="332" stopIfTrue="1">
      <formula>$BA$122</formula>
    </cfRule>
  </conditionalFormatting>
  <conditionalFormatting sqref="O123:S123">
    <cfRule type="expression" priority="12" dxfId="332" stopIfTrue="1">
      <formula>$BA$123</formula>
    </cfRule>
  </conditionalFormatting>
  <conditionalFormatting sqref="O124:S124">
    <cfRule type="expression" priority="11" dxfId="332" stopIfTrue="1">
      <formula>$BA$124</formula>
    </cfRule>
  </conditionalFormatting>
  <conditionalFormatting sqref="O125:S125">
    <cfRule type="expression" priority="10" dxfId="332" stopIfTrue="1">
      <formula>$BA$125</formula>
    </cfRule>
  </conditionalFormatting>
  <conditionalFormatting sqref="O126:S126">
    <cfRule type="expression" priority="9" dxfId="332" stopIfTrue="1">
      <formula>$BA$126</formula>
    </cfRule>
  </conditionalFormatting>
  <conditionalFormatting sqref="O127:S127">
    <cfRule type="expression" priority="8" dxfId="332" stopIfTrue="1">
      <formula>$BA$127</formula>
    </cfRule>
  </conditionalFormatting>
  <conditionalFormatting sqref="Y296:AE296">
    <cfRule type="cellIs" priority="7" dxfId="333" operator="equal" stopIfTrue="1">
      <formula>0</formula>
    </cfRule>
  </conditionalFormatting>
  <conditionalFormatting sqref="Y305:AE305">
    <cfRule type="cellIs" priority="6" dxfId="333" operator="equal" stopIfTrue="1">
      <formula>0</formula>
    </cfRule>
  </conditionalFormatting>
  <conditionalFormatting sqref="AG161:AJ161">
    <cfRule type="expression" priority="5" dxfId="331" stopIfTrue="1">
      <formula>$BA$160</formula>
    </cfRule>
  </conditionalFormatting>
  <conditionalFormatting sqref="AG162:AJ162">
    <cfRule type="expression" priority="4" dxfId="331" stopIfTrue="1">
      <formula>$BA$160</formula>
    </cfRule>
  </conditionalFormatting>
  <conditionalFormatting sqref="AG163:AJ163">
    <cfRule type="expression" priority="3" dxfId="331" stopIfTrue="1">
      <formula>$BA$160</formula>
    </cfRule>
  </conditionalFormatting>
  <conditionalFormatting sqref="AG164:AJ164">
    <cfRule type="expression" priority="2" dxfId="331" stopIfTrue="1">
      <formula>$BA$160</formula>
    </cfRule>
  </conditionalFormatting>
  <conditionalFormatting sqref="Y304:AE304">
    <cfRule type="cellIs" priority="1" dxfId="333" operator="equal" stopIfTrue="1">
      <formula>0</formula>
    </cfRule>
  </conditionalFormatting>
  <dataValidations count="12">
    <dataValidation type="list" allowBlank="1" showInputMessage="1" showErrorMessage="1" sqref="I96:I97 AF30:AF31 K30:O31 I30:I31 AH30:AL31 K87:O88 I87:I88 K96:O97 O120:S279 BQ71 BK70:BP70">
      <formula1>L_Unvan</formula1>
    </dataValidation>
    <dataValidation type="list" allowBlank="1" showInputMessage="1" showErrorMessage="1" sqref="O56:Q56">
      <formula1>L_Sure</formula1>
    </dataValidation>
    <dataValidation type="list" allowBlank="1" showInputMessage="1" showErrorMessage="1" sqref="H19:Z19">
      <formula1>IF($BS$5=6,L_Diger,INDIRECT("L_0"&amp;$BS$5))</formula1>
    </dataValidation>
    <dataValidation type="list" allowBlank="1" showInputMessage="1" showErrorMessage="1" sqref="H17:Z17">
      <formula1>L_Fakulte</formula1>
    </dataValidation>
    <dataValidation type="list" allowBlank="1" showInputMessage="1" showErrorMessage="1" sqref="W12:Z12">
      <formula1>L_ParaBirimi</formula1>
    </dataValidation>
    <dataValidation type="date" allowBlank="1" showInputMessage="1" showErrorMessage="1" sqref="K52:Q52 K54:Q54">
      <formula1>36526</formula1>
      <formula2>43831</formula2>
    </dataValidation>
    <dataValidation type="list" allowBlank="1" showInputMessage="1" showErrorMessage="1" sqref="J120:N279">
      <formula1>L_Tip</formula1>
    </dataValidation>
    <dataValidation type="list" allowBlank="1" showInputMessage="1" showErrorMessage="1" sqref="E120:E279">
      <formula1>L_Gorevi</formula1>
    </dataValidation>
    <dataValidation type="decimal" allowBlank="1" showInputMessage="1" showErrorMessage="1" sqref="AC120:AJ279">
      <formula1>0</formula1>
      <formula2>1000000000</formula2>
    </dataValidation>
    <dataValidation type="list" allowBlank="1" showInputMessage="1" showErrorMessage="1" sqref="I47:R47">
      <formula1>L_KurulusTipi</formula1>
    </dataValidation>
    <dataValidation type="list" allowBlank="1" showInputMessage="1" showErrorMessage="1" sqref="E66:K66">
      <formula1>L_ArGe</formula1>
    </dataValidation>
    <dataValidation type="list" allowBlank="1" showInputMessage="1" showErrorMessage="1" sqref="O286:Q286">
      <formula1>L_KDV</formula1>
    </dataValidation>
  </dataValidations>
  <hyperlinks>
    <hyperlink ref="D7" r:id="rId1" display="abal@metu.edu.tr"/>
  </hyperlinks>
  <printOptions/>
  <pageMargins left="0.7480314960629921" right="0.7480314960629921" top="0.984251968503937" bottom="0.984251968503937" header="0.5118110236220472" footer="0.5118110236220472"/>
  <pageSetup horizontalDpi="300" verticalDpi="300" orientation="portrait" paperSize="9" scale="69" r:id="rId2"/>
  <rowBreaks count="1" manualBreakCount="1">
    <brk id="169" min="2" max="48" man="1"/>
  </rowBreaks>
  <ignoredErrors>
    <ignoredError sqref="D59 D12 D15 D22 D25 D37 D50 D64 D69 D76 D85 D94 D103 D109 D282 E289:E294 E297:E302 D308" numberStoredAsText="1"/>
  </ignoredErrors>
</worksheet>
</file>

<file path=xl/worksheets/sheet10.xml><?xml version="1.0" encoding="utf-8"?>
<worksheet xmlns="http://schemas.openxmlformats.org/spreadsheetml/2006/main" xmlns:r="http://schemas.openxmlformats.org/officeDocument/2006/relationships">
  <sheetPr codeName="Sayfa11"/>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178</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8" t="str">
        <f>"TABLO 2"&amp;"-c"&amp;": PROJEDE GÖREV ALAN SÖZLEŞMELİ PERSONEL VE İLGİLİ ÖDEMELER"</f>
        <v>TABLO 2-c: PROJEDE GÖREV ALAN SÖZLEŞMELİ PERSONEL VE İLGİLİ ÖDEMELER</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50"/>
    </row>
    <row r="5" spans="1:33" ht="14.25" customHeight="1">
      <c r="A5" s="25"/>
      <c r="B5" s="269" t="s">
        <v>85</v>
      </c>
      <c r="C5" s="269"/>
      <c r="D5" s="269"/>
      <c r="E5" s="269"/>
      <c r="F5" s="269"/>
      <c r="G5" s="269"/>
      <c r="H5" s="269"/>
      <c r="I5" s="269"/>
      <c r="J5" s="269"/>
      <c r="K5" s="263">
        <v>1</v>
      </c>
      <c r="L5" s="263"/>
      <c r="M5" s="263"/>
      <c r="N5" s="263"/>
      <c r="O5" s="263"/>
      <c r="P5" s="263">
        <v>2</v>
      </c>
      <c r="Q5" s="263"/>
      <c r="R5" s="263"/>
      <c r="S5" s="263"/>
      <c r="T5" s="263"/>
      <c r="U5" s="263" t="s">
        <v>167</v>
      </c>
      <c r="V5" s="263"/>
      <c r="W5" s="263"/>
      <c r="X5" s="263"/>
      <c r="Y5" s="263"/>
      <c r="Z5" s="268">
        <v>4</v>
      </c>
      <c r="AA5" s="268"/>
      <c r="AB5" s="268"/>
      <c r="AC5" s="263" t="s">
        <v>168</v>
      </c>
      <c r="AD5" s="263"/>
      <c r="AE5" s="263"/>
      <c r="AF5" s="263"/>
      <c r="AG5" s="263"/>
    </row>
    <row r="6" spans="1:33" ht="14.25" customHeight="1">
      <c r="A6" s="25"/>
      <c r="B6" s="269"/>
      <c r="C6" s="269"/>
      <c r="D6" s="269"/>
      <c r="E6" s="269"/>
      <c r="F6" s="269"/>
      <c r="G6" s="269"/>
      <c r="H6" s="269"/>
      <c r="I6" s="269"/>
      <c r="J6" s="269"/>
      <c r="K6" s="267" t="str">
        <f>"Alacağı Brüt Ücret"&amp;CHAR(10)&amp;"("&amp;ParaBirimi&amp;"/Ay)"</f>
        <v>Alacağı Brüt Ücret
(TL/Ay)</v>
      </c>
      <c r="L6" s="267"/>
      <c r="M6" s="267"/>
      <c r="N6" s="267"/>
      <c r="O6" s="267"/>
      <c r="P6" s="267" t="str">
        <f>"İşveren"&amp;CHAR(10)&amp;"Hisseleri*"&amp;CHAR(10)&amp;"("&amp;ParaBirimi&amp;"/Ay)"</f>
        <v>İşveren
Hisseleri*
(TL/Ay)</v>
      </c>
      <c r="Q6" s="267"/>
      <c r="R6" s="267"/>
      <c r="S6" s="267"/>
      <c r="T6" s="267"/>
      <c r="U6" s="267" t="str">
        <f>"Proje"&amp;CHAR(10)&amp;"Hesabına"&amp;CHAR(10)&amp;"Masraf"&amp;CHAR(10)&amp;"Kaydedilecek"&amp;CHAR(10)&amp;"Tutar"&amp;CHAR(10)&amp;"("&amp;ParaBirimi&amp;"/Ay)"</f>
        <v>Proje
Hesabına
Masraf
Kaydedilecek
Tutar
(TL/Ay)</v>
      </c>
      <c r="V6" s="267"/>
      <c r="W6" s="267"/>
      <c r="X6" s="267"/>
      <c r="Y6" s="267"/>
      <c r="Z6" s="267" t="s">
        <v>103</v>
      </c>
      <c r="AA6" s="268"/>
      <c r="AB6" s="268"/>
      <c r="AC6" s="267" t="str">
        <f>"Proje Maliyetine"&amp;CHAR(10)&amp;"Girecek Tutar"&amp;CHAR(10)&amp;"("&amp;ParaBirimi&amp;")"</f>
        <v>Proje Maliyetine
Girecek Tutar
(TL)</v>
      </c>
      <c r="AD6" s="267"/>
      <c r="AE6" s="267"/>
      <c r="AF6" s="267"/>
      <c r="AG6" s="267"/>
    </row>
    <row r="7" spans="1:33" ht="14.25" customHeight="1">
      <c r="A7" s="25"/>
      <c r="B7" s="269"/>
      <c r="C7" s="269"/>
      <c r="D7" s="269"/>
      <c r="E7" s="269"/>
      <c r="F7" s="269"/>
      <c r="G7" s="269"/>
      <c r="H7" s="269"/>
      <c r="I7" s="269"/>
      <c r="J7" s="269"/>
      <c r="K7" s="267"/>
      <c r="L7" s="267"/>
      <c r="M7" s="267"/>
      <c r="N7" s="267"/>
      <c r="O7" s="267"/>
      <c r="P7" s="267"/>
      <c r="Q7" s="267"/>
      <c r="R7" s="267"/>
      <c r="S7" s="267"/>
      <c r="T7" s="267"/>
      <c r="U7" s="267"/>
      <c r="V7" s="267"/>
      <c r="W7" s="267"/>
      <c r="X7" s="267"/>
      <c r="Y7" s="267"/>
      <c r="Z7" s="268"/>
      <c r="AA7" s="268"/>
      <c r="AB7" s="268"/>
      <c r="AC7" s="267"/>
      <c r="AD7" s="267"/>
      <c r="AE7" s="267"/>
      <c r="AF7" s="267"/>
      <c r="AG7" s="267"/>
    </row>
    <row r="8" spans="1:33" ht="14.25" customHeight="1">
      <c r="A8" s="25"/>
      <c r="B8" s="269"/>
      <c r="C8" s="269"/>
      <c r="D8" s="269"/>
      <c r="E8" s="269"/>
      <c r="F8" s="269"/>
      <c r="G8" s="269"/>
      <c r="H8" s="269"/>
      <c r="I8" s="269"/>
      <c r="J8" s="269"/>
      <c r="K8" s="267"/>
      <c r="L8" s="267"/>
      <c r="M8" s="267"/>
      <c r="N8" s="267"/>
      <c r="O8" s="267"/>
      <c r="P8" s="267"/>
      <c r="Q8" s="267"/>
      <c r="R8" s="267"/>
      <c r="S8" s="267"/>
      <c r="T8" s="267"/>
      <c r="U8" s="267"/>
      <c r="V8" s="267"/>
      <c r="W8" s="267"/>
      <c r="X8" s="267"/>
      <c r="Y8" s="267"/>
      <c r="Z8" s="268"/>
      <c r="AA8" s="268"/>
      <c r="AB8" s="268"/>
      <c r="AC8" s="267"/>
      <c r="AD8" s="267"/>
      <c r="AE8" s="267"/>
      <c r="AF8" s="267"/>
      <c r="AG8" s="267"/>
    </row>
    <row r="9" spans="1:33" ht="14.25" customHeight="1">
      <c r="A9" s="25"/>
      <c r="B9" s="269"/>
      <c r="C9" s="269"/>
      <c r="D9" s="269"/>
      <c r="E9" s="269"/>
      <c r="F9" s="269"/>
      <c r="G9" s="269"/>
      <c r="H9" s="269"/>
      <c r="I9" s="269"/>
      <c r="J9" s="269"/>
      <c r="K9" s="267"/>
      <c r="L9" s="267"/>
      <c r="M9" s="267"/>
      <c r="N9" s="267"/>
      <c r="O9" s="267"/>
      <c r="P9" s="267"/>
      <c r="Q9" s="267"/>
      <c r="R9" s="267"/>
      <c r="S9" s="267"/>
      <c r="T9" s="267"/>
      <c r="U9" s="267"/>
      <c r="V9" s="267"/>
      <c r="W9" s="267"/>
      <c r="X9" s="267"/>
      <c r="Y9" s="267"/>
      <c r="Z9" s="268"/>
      <c r="AA9" s="268"/>
      <c r="AB9" s="268"/>
      <c r="AC9" s="267"/>
      <c r="AD9" s="267"/>
      <c r="AE9" s="267"/>
      <c r="AF9" s="267"/>
      <c r="AG9" s="267"/>
    </row>
    <row r="10" spans="1:33" ht="14.25" customHeight="1">
      <c r="A10" s="25"/>
      <c r="B10" s="269"/>
      <c r="C10" s="269"/>
      <c r="D10" s="269"/>
      <c r="E10" s="269"/>
      <c r="F10" s="269"/>
      <c r="G10" s="269"/>
      <c r="H10" s="269"/>
      <c r="I10" s="269"/>
      <c r="J10" s="269"/>
      <c r="K10" s="267"/>
      <c r="L10" s="267"/>
      <c r="M10" s="267"/>
      <c r="N10" s="267"/>
      <c r="O10" s="267"/>
      <c r="P10" s="267"/>
      <c r="Q10" s="267"/>
      <c r="R10" s="267"/>
      <c r="S10" s="267"/>
      <c r="T10" s="267"/>
      <c r="U10" s="267"/>
      <c r="V10" s="267"/>
      <c r="W10" s="267"/>
      <c r="X10" s="267"/>
      <c r="Y10" s="267"/>
      <c r="Z10" s="268"/>
      <c r="AA10" s="268"/>
      <c r="AB10" s="268"/>
      <c r="AC10" s="267"/>
      <c r="AD10" s="267"/>
      <c r="AE10" s="267"/>
      <c r="AF10" s="267"/>
      <c r="AG10" s="267"/>
    </row>
    <row r="11" spans="1:33" ht="14.25" customHeight="1">
      <c r="A11" s="25">
        <v>31</v>
      </c>
      <c r="B11" s="266">
        <f aca="true" t="shared" si="0" ref="B11:B25">IF(Soz_Sayi&gt;=A11,IF(INDEX(VTL_AdSoyad,MATCH(A11,L_3,0),1)="","",PROPER(INDEX(VTL_AdSoyad,MATCH(A11,L_3,0),1))),"")</f>
      </c>
      <c r="C11" s="266"/>
      <c r="D11" s="266"/>
      <c r="E11" s="266"/>
      <c r="F11" s="266"/>
      <c r="G11" s="266"/>
      <c r="H11" s="266"/>
      <c r="I11" s="266"/>
      <c r="J11" s="266"/>
      <c r="K11" s="186">
        <f aca="true" t="shared" si="1" ref="K11:K25">IF(Soz_Sayi&gt;=A11,IF(INDEX(VTL_T1,MATCH(A11,L_3,0),1)="","",INDEX(VTL_T1,MATCH(A11,L_3,0),1)),"")</f>
      </c>
      <c r="L11" s="186"/>
      <c r="M11" s="186"/>
      <c r="N11" s="186"/>
      <c r="O11" s="186"/>
      <c r="P11" s="186">
        <f aca="true" t="shared" si="2" ref="P11:P25">IF(Soz_Sayi&gt;=A11,IF(INDEX(VTL_T2,MATCH(A11,L_3,0),1)="","",INDEX(VTL_T2,MATCH(A11,L_3,0),1)),"")</f>
      </c>
      <c r="Q11" s="186"/>
      <c r="R11" s="186"/>
      <c r="S11" s="186"/>
      <c r="T11" s="186"/>
      <c r="U11" s="186">
        <f aca="true" t="shared" si="3" ref="U11:U25">IF(Soz_Sayi&gt;=A11,IF(INDEX(VTL_T3,MATCH(A11,L_3,0),1)="","",INDEX(VTL_T3,MATCH(A11,L_3,0),1)),"")</f>
      </c>
      <c r="V11" s="186"/>
      <c r="W11" s="186"/>
      <c r="X11" s="186"/>
      <c r="Y11" s="186"/>
      <c r="Z11" s="178">
        <f aca="true" t="shared" si="4" ref="Z11:Z25">IF(Soz_Sayi&gt;=A11,IF(INDEX(VTL_T4,MATCH(A11,L_3,0),1)="","",INDEX(VTL_T4,MATCH(A11,L_3,0),1)),"")</f>
      </c>
      <c r="AA11" s="178"/>
      <c r="AB11" s="178"/>
      <c r="AC11" s="186">
        <f aca="true" t="shared" si="5" ref="AC11:AC25">IF(Soz_Sayi&gt;=A11,IF(INDEX(VTL_T5,MATCH(A11,L_3,0),1)="","",INDEX(VTL_T5,MATCH(A11,L_3,0),1)),"")</f>
      </c>
      <c r="AD11" s="186"/>
      <c r="AE11" s="186"/>
      <c r="AF11" s="186"/>
      <c r="AG11" s="186"/>
    </row>
    <row r="12" spans="1:33" ht="14.25" customHeight="1">
      <c r="A12" s="25">
        <v>32</v>
      </c>
      <c r="B12" s="266">
        <f t="shared" si="0"/>
      </c>
      <c r="C12" s="266"/>
      <c r="D12" s="266"/>
      <c r="E12" s="266"/>
      <c r="F12" s="266"/>
      <c r="G12" s="266"/>
      <c r="H12" s="266"/>
      <c r="I12" s="266"/>
      <c r="J12" s="266"/>
      <c r="K12" s="186">
        <f t="shared" si="1"/>
      </c>
      <c r="L12" s="186"/>
      <c r="M12" s="186"/>
      <c r="N12" s="186"/>
      <c r="O12" s="186"/>
      <c r="P12" s="186">
        <f t="shared" si="2"/>
      </c>
      <c r="Q12" s="186"/>
      <c r="R12" s="186"/>
      <c r="S12" s="186"/>
      <c r="T12" s="186"/>
      <c r="U12" s="186">
        <f t="shared" si="3"/>
      </c>
      <c r="V12" s="186"/>
      <c r="W12" s="186"/>
      <c r="X12" s="186"/>
      <c r="Y12" s="186"/>
      <c r="Z12" s="178">
        <f t="shared" si="4"/>
      </c>
      <c r="AA12" s="178"/>
      <c r="AB12" s="178"/>
      <c r="AC12" s="186">
        <f t="shared" si="5"/>
      </c>
      <c r="AD12" s="186"/>
      <c r="AE12" s="186"/>
      <c r="AF12" s="186"/>
      <c r="AG12" s="186"/>
    </row>
    <row r="13" spans="1:33" ht="14.25" customHeight="1">
      <c r="A13" s="25">
        <v>33</v>
      </c>
      <c r="B13" s="266">
        <f t="shared" si="0"/>
      </c>
      <c r="C13" s="266"/>
      <c r="D13" s="266"/>
      <c r="E13" s="266"/>
      <c r="F13" s="266"/>
      <c r="G13" s="266"/>
      <c r="H13" s="266"/>
      <c r="I13" s="266"/>
      <c r="J13" s="266"/>
      <c r="K13" s="186">
        <f t="shared" si="1"/>
      </c>
      <c r="L13" s="186"/>
      <c r="M13" s="186"/>
      <c r="N13" s="186"/>
      <c r="O13" s="186"/>
      <c r="P13" s="186">
        <f t="shared" si="2"/>
      </c>
      <c r="Q13" s="186"/>
      <c r="R13" s="186"/>
      <c r="S13" s="186"/>
      <c r="T13" s="186"/>
      <c r="U13" s="186">
        <f t="shared" si="3"/>
      </c>
      <c r="V13" s="186"/>
      <c r="W13" s="186"/>
      <c r="X13" s="186"/>
      <c r="Y13" s="186"/>
      <c r="Z13" s="178">
        <f t="shared" si="4"/>
      </c>
      <c r="AA13" s="178"/>
      <c r="AB13" s="178"/>
      <c r="AC13" s="186">
        <f t="shared" si="5"/>
      </c>
      <c r="AD13" s="186"/>
      <c r="AE13" s="186"/>
      <c r="AF13" s="186"/>
      <c r="AG13" s="186"/>
    </row>
    <row r="14" spans="1:33" ht="14.25" customHeight="1">
      <c r="A14" s="25">
        <v>34</v>
      </c>
      <c r="B14" s="266">
        <f t="shared" si="0"/>
      </c>
      <c r="C14" s="266"/>
      <c r="D14" s="266"/>
      <c r="E14" s="266"/>
      <c r="F14" s="266"/>
      <c r="G14" s="266"/>
      <c r="H14" s="266"/>
      <c r="I14" s="266"/>
      <c r="J14" s="266"/>
      <c r="K14" s="186">
        <f t="shared" si="1"/>
      </c>
      <c r="L14" s="186"/>
      <c r="M14" s="186"/>
      <c r="N14" s="186"/>
      <c r="O14" s="186"/>
      <c r="P14" s="186">
        <f t="shared" si="2"/>
      </c>
      <c r="Q14" s="186"/>
      <c r="R14" s="186"/>
      <c r="S14" s="186"/>
      <c r="T14" s="186"/>
      <c r="U14" s="186">
        <f t="shared" si="3"/>
      </c>
      <c r="V14" s="186"/>
      <c r="W14" s="186"/>
      <c r="X14" s="186"/>
      <c r="Y14" s="186"/>
      <c r="Z14" s="178">
        <f t="shared" si="4"/>
      </c>
      <c r="AA14" s="178"/>
      <c r="AB14" s="178"/>
      <c r="AC14" s="186">
        <f t="shared" si="5"/>
      </c>
      <c r="AD14" s="186"/>
      <c r="AE14" s="186"/>
      <c r="AF14" s="186"/>
      <c r="AG14" s="186"/>
    </row>
    <row r="15" spans="1:33" ht="14.25" customHeight="1">
      <c r="A15" s="25">
        <v>35</v>
      </c>
      <c r="B15" s="266">
        <f t="shared" si="0"/>
      </c>
      <c r="C15" s="266"/>
      <c r="D15" s="266"/>
      <c r="E15" s="266"/>
      <c r="F15" s="266"/>
      <c r="G15" s="266"/>
      <c r="H15" s="266"/>
      <c r="I15" s="266"/>
      <c r="J15" s="266"/>
      <c r="K15" s="186">
        <f t="shared" si="1"/>
      </c>
      <c r="L15" s="186"/>
      <c r="M15" s="186"/>
      <c r="N15" s="186"/>
      <c r="O15" s="186"/>
      <c r="P15" s="186">
        <f t="shared" si="2"/>
      </c>
      <c r="Q15" s="186"/>
      <c r="R15" s="186"/>
      <c r="S15" s="186"/>
      <c r="T15" s="186"/>
      <c r="U15" s="186">
        <f t="shared" si="3"/>
      </c>
      <c r="V15" s="186"/>
      <c r="W15" s="186"/>
      <c r="X15" s="186"/>
      <c r="Y15" s="186"/>
      <c r="Z15" s="178">
        <f t="shared" si="4"/>
      </c>
      <c r="AA15" s="178"/>
      <c r="AB15" s="178"/>
      <c r="AC15" s="186">
        <f t="shared" si="5"/>
      </c>
      <c r="AD15" s="186"/>
      <c r="AE15" s="186"/>
      <c r="AF15" s="186"/>
      <c r="AG15" s="186"/>
    </row>
    <row r="16" spans="1:33" ht="14.25" customHeight="1">
      <c r="A16" s="25">
        <v>36</v>
      </c>
      <c r="B16" s="266">
        <f t="shared" si="0"/>
      </c>
      <c r="C16" s="266"/>
      <c r="D16" s="266"/>
      <c r="E16" s="266"/>
      <c r="F16" s="266"/>
      <c r="G16" s="266"/>
      <c r="H16" s="266"/>
      <c r="I16" s="266"/>
      <c r="J16" s="266"/>
      <c r="K16" s="186">
        <f t="shared" si="1"/>
      </c>
      <c r="L16" s="186"/>
      <c r="M16" s="186"/>
      <c r="N16" s="186"/>
      <c r="O16" s="186"/>
      <c r="P16" s="186">
        <f t="shared" si="2"/>
      </c>
      <c r="Q16" s="186"/>
      <c r="R16" s="186"/>
      <c r="S16" s="186"/>
      <c r="T16" s="186"/>
      <c r="U16" s="186">
        <f t="shared" si="3"/>
      </c>
      <c r="V16" s="186"/>
      <c r="W16" s="186"/>
      <c r="X16" s="186"/>
      <c r="Y16" s="186"/>
      <c r="Z16" s="178">
        <f t="shared" si="4"/>
      </c>
      <c r="AA16" s="178"/>
      <c r="AB16" s="178"/>
      <c r="AC16" s="186">
        <f t="shared" si="5"/>
      </c>
      <c r="AD16" s="186"/>
      <c r="AE16" s="186"/>
      <c r="AF16" s="186"/>
      <c r="AG16" s="186"/>
    </row>
    <row r="17" spans="1:33" ht="14.25" customHeight="1">
      <c r="A17" s="25">
        <v>37</v>
      </c>
      <c r="B17" s="266">
        <f t="shared" si="0"/>
      </c>
      <c r="C17" s="266"/>
      <c r="D17" s="266"/>
      <c r="E17" s="266"/>
      <c r="F17" s="266"/>
      <c r="G17" s="266"/>
      <c r="H17" s="266"/>
      <c r="I17" s="266"/>
      <c r="J17" s="266"/>
      <c r="K17" s="186">
        <f t="shared" si="1"/>
      </c>
      <c r="L17" s="186"/>
      <c r="M17" s="186"/>
      <c r="N17" s="186"/>
      <c r="O17" s="186"/>
      <c r="P17" s="186">
        <f t="shared" si="2"/>
      </c>
      <c r="Q17" s="186"/>
      <c r="R17" s="186"/>
      <c r="S17" s="186"/>
      <c r="T17" s="186"/>
      <c r="U17" s="186">
        <f t="shared" si="3"/>
      </c>
      <c r="V17" s="186"/>
      <c r="W17" s="186"/>
      <c r="X17" s="186"/>
      <c r="Y17" s="186"/>
      <c r="Z17" s="178">
        <f t="shared" si="4"/>
      </c>
      <c r="AA17" s="178"/>
      <c r="AB17" s="178"/>
      <c r="AC17" s="186">
        <f t="shared" si="5"/>
      </c>
      <c r="AD17" s="186"/>
      <c r="AE17" s="186"/>
      <c r="AF17" s="186"/>
      <c r="AG17" s="186"/>
    </row>
    <row r="18" spans="1:33" ht="14.25" customHeight="1">
      <c r="A18" s="25">
        <v>38</v>
      </c>
      <c r="B18" s="266">
        <f t="shared" si="0"/>
      </c>
      <c r="C18" s="266"/>
      <c r="D18" s="266"/>
      <c r="E18" s="266"/>
      <c r="F18" s="266"/>
      <c r="G18" s="266"/>
      <c r="H18" s="266"/>
      <c r="I18" s="266"/>
      <c r="J18" s="266"/>
      <c r="K18" s="186">
        <f t="shared" si="1"/>
      </c>
      <c r="L18" s="186"/>
      <c r="M18" s="186"/>
      <c r="N18" s="186"/>
      <c r="O18" s="186"/>
      <c r="P18" s="186">
        <f t="shared" si="2"/>
      </c>
      <c r="Q18" s="186"/>
      <c r="R18" s="186"/>
      <c r="S18" s="186"/>
      <c r="T18" s="186"/>
      <c r="U18" s="186">
        <f t="shared" si="3"/>
      </c>
      <c r="V18" s="186"/>
      <c r="W18" s="186"/>
      <c r="X18" s="186"/>
      <c r="Y18" s="186"/>
      <c r="Z18" s="178">
        <f t="shared" si="4"/>
      </c>
      <c r="AA18" s="178"/>
      <c r="AB18" s="178"/>
      <c r="AC18" s="186">
        <f t="shared" si="5"/>
      </c>
      <c r="AD18" s="186"/>
      <c r="AE18" s="186"/>
      <c r="AF18" s="186"/>
      <c r="AG18" s="186"/>
    </row>
    <row r="19" spans="1:33" ht="14.25" customHeight="1">
      <c r="A19" s="25">
        <v>39</v>
      </c>
      <c r="B19" s="266">
        <f t="shared" si="0"/>
      </c>
      <c r="C19" s="266"/>
      <c r="D19" s="266"/>
      <c r="E19" s="266"/>
      <c r="F19" s="266"/>
      <c r="G19" s="266"/>
      <c r="H19" s="266"/>
      <c r="I19" s="266"/>
      <c r="J19" s="266"/>
      <c r="K19" s="186">
        <f t="shared" si="1"/>
      </c>
      <c r="L19" s="186"/>
      <c r="M19" s="186"/>
      <c r="N19" s="186"/>
      <c r="O19" s="186"/>
      <c r="P19" s="186">
        <f t="shared" si="2"/>
      </c>
      <c r="Q19" s="186"/>
      <c r="R19" s="186"/>
      <c r="S19" s="186"/>
      <c r="T19" s="186"/>
      <c r="U19" s="186">
        <f t="shared" si="3"/>
      </c>
      <c r="V19" s="186"/>
      <c r="W19" s="186"/>
      <c r="X19" s="186"/>
      <c r="Y19" s="186"/>
      <c r="Z19" s="178">
        <f t="shared" si="4"/>
      </c>
      <c r="AA19" s="178"/>
      <c r="AB19" s="178"/>
      <c r="AC19" s="186">
        <f t="shared" si="5"/>
      </c>
      <c r="AD19" s="186"/>
      <c r="AE19" s="186"/>
      <c r="AF19" s="186"/>
      <c r="AG19" s="186"/>
    </row>
    <row r="20" spans="1:33" ht="14.25" customHeight="1">
      <c r="A20" s="25">
        <v>40</v>
      </c>
      <c r="B20" s="266">
        <f t="shared" si="0"/>
      </c>
      <c r="C20" s="266"/>
      <c r="D20" s="266"/>
      <c r="E20" s="266"/>
      <c r="F20" s="266"/>
      <c r="G20" s="266"/>
      <c r="H20" s="266"/>
      <c r="I20" s="266"/>
      <c r="J20" s="266"/>
      <c r="K20" s="186">
        <f t="shared" si="1"/>
      </c>
      <c r="L20" s="186"/>
      <c r="M20" s="186"/>
      <c r="N20" s="186"/>
      <c r="O20" s="186"/>
      <c r="P20" s="186">
        <f t="shared" si="2"/>
      </c>
      <c r="Q20" s="186"/>
      <c r="R20" s="186"/>
      <c r="S20" s="186"/>
      <c r="T20" s="186"/>
      <c r="U20" s="186">
        <f t="shared" si="3"/>
      </c>
      <c r="V20" s="186"/>
      <c r="W20" s="186"/>
      <c r="X20" s="186"/>
      <c r="Y20" s="186"/>
      <c r="Z20" s="178">
        <f t="shared" si="4"/>
      </c>
      <c r="AA20" s="178"/>
      <c r="AB20" s="178"/>
      <c r="AC20" s="186">
        <f t="shared" si="5"/>
      </c>
      <c r="AD20" s="186"/>
      <c r="AE20" s="186"/>
      <c r="AF20" s="186"/>
      <c r="AG20" s="186"/>
    </row>
    <row r="21" spans="1:33" ht="14.25" customHeight="1">
      <c r="A21" s="25">
        <v>41</v>
      </c>
      <c r="B21" s="266">
        <f t="shared" si="0"/>
      </c>
      <c r="C21" s="266"/>
      <c r="D21" s="266"/>
      <c r="E21" s="266"/>
      <c r="F21" s="266"/>
      <c r="G21" s="266"/>
      <c r="H21" s="266"/>
      <c r="I21" s="266"/>
      <c r="J21" s="266"/>
      <c r="K21" s="186">
        <f t="shared" si="1"/>
      </c>
      <c r="L21" s="186"/>
      <c r="M21" s="186"/>
      <c r="N21" s="186"/>
      <c r="O21" s="186"/>
      <c r="P21" s="186">
        <f t="shared" si="2"/>
      </c>
      <c r="Q21" s="186"/>
      <c r="R21" s="186"/>
      <c r="S21" s="186"/>
      <c r="T21" s="186"/>
      <c r="U21" s="186">
        <f t="shared" si="3"/>
      </c>
      <c r="V21" s="186"/>
      <c r="W21" s="186"/>
      <c r="X21" s="186"/>
      <c r="Y21" s="186"/>
      <c r="Z21" s="178">
        <f t="shared" si="4"/>
      </c>
      <c r="AA21" s="178"/>
      <c r="AB21" s="178"/>
      <c r="AC21" s="186">
        <f t="shared" si="5"/>
      </c>
      <c r="AD21" s="186"/>
      <c r="AE21" s="186"/>
      <c r="AF21" s="186"/>
      <c r="AG21" s="186"/>
    </row>
    <row r="22" spans="1:33" ht="14.25" customHeight="1">
      <c r="A22" s="25">
        <v>42</v>
      </c>
      <c r="B22" s="266">
        <f t="shared" si="0"/>
      </c>
      <c r="C22" s="266"/>
      <c r="D22" s="266"/>
      <c r="E22" s="266"/>
      <c r="F22" s="266"/>
      <c r="G22" s="266"/>
      <c r="H22" s="266"/>
      <c r="I22" s="266"/>
      <c r="J22" s="266"/>
      <c r="K22" s="186">
        <f t="shared" si="1"/>
      </c>
      <c r="L22" s="186"/>
      <c r="M22" s="186"/>
      <c r="N22" s="186"/>
      <c r="O22" s="186"/>
      <c r="P22" s="186">
        <f t="shared" si="2"/>
      </c>
      <c r="Q22" s="186"/>
      <c r="R22" s="186"/>
      <c r="S22" s="186"/>
      <c r="T22" s="186"/>
      <c r="U22" s="186">
        <f t="shared" si="3"/>
      </c>
      <c r="V22" s="186"/>
      <c r="W22" s="186"/>
      <c r="X22" s="186"/>
      <c r="Y22" s="186"/>
      <c r="Z22" s="178">
        <f t="shared" si="4"/>
      </c>
      <c r="AA22" s="178"/>
      <c r="AB22" s="178"/>
      <c r="AC22" s="186">
        <f t="shared" si="5"/>
      </c>
      <c r="AD22" s="186"/>
      <c r="AE22" s="186"/>
      <c r="AF22" s="186"/>
      <c r="AG22" s="186"/>
    </row>
    <row r="23" spans="1:33" ht="14.25" customHeight="1">
      <c r="A23" s="25">
        <v>43</v>
      </c>
      <c r="B23" s="266">
        <f t="shared" si="0"/>
      </c>
      <c r="C23" s="266"/>
      <c r="D23" s="266"/>
      <c r="E23" s="266"/>
      <c r="F23" s="266"/>
      <c r="G23" s="266"/>
      <c r="H23" s="266"/>
      <c r="I23" s="266"/>
      <c r="J23" s="266"/>
      <c r="K23" s="186">
        <f t="shared" si="1"/>
      </c>
      <c r="L23" s="186"/>
      <c r="M23" s="186"/>
      <c r="N23" s="186"/>
      <c r="O23" s="186"/>
      <c r="P23" s="186">
        <f t="shared" si="2"/>
      </c>
      <c r="Q23" s="186"/>
      <c r="R23" s="186"/>
      <c r="S23" s="186"/>
      <c r="T23" s="186"/>
      <c r="U23" s="186">
        <f t="shared" si="3"/>
      </c>
      <c r="V23" s="186"/>
      <c r="W23" s="186"/>
      <c r="X23" s="186"/>
      <c r="Y23" s="186"/>
      <c r="Z23" s="178">
        <f t="shared" si="4"/>
      </c>
      <c r="AA23" s="178"/>
      <c r="AB23" s="178"/>
      <c r="AC23" s="186">
        <f t="shared" si="5"/>
      </c>
      <c r="AD23" s="186"/>
      <c r="AE23" s="186"/>
      <c r="AF23" s="186"/>
      <c r="AG23" s="186"/>
    </row>
    <row r="24" spans="1:33" ht="14.25" customHeight="1">
      <c r="A24" s="25">
        <v>44</v>
      </c>
      <c r="B24" s="266">
        <f t="shared" si="0"/>
      </c>
      <c r="C24" s="266"/>
      <c r="D24" s="266"/>
      <c r="E24" s="266"/>
      <c r="F24" s="266"/>
      <c r="G24" s="266"/>
      <c r="H24" s="266"/>
      <c r="I24" s="266"/>
      <c r="J24" s="266"/>
      <c r="K24" s="186">
        <f t="shared" si="1"/>
      </c>
      <c r="L24" s="186"/>
      <c r="M24" s="186"/>
      <c r="N24" s="186"/>
      <c r="O24" s="186"/>
      <c r="P24" s="186">
        <f t="shared" si="2"/>
      </c>
      <c r="Q24" s="186"/>
      <c r="R24" s="186"/>
      <c r="S24" s="186"/>
      <c r="T24" s="186"/>
      <c r="U24" s="186">
        <f t="shared" si="3"/>
      </c>
      <c r="V24" s="186"/>
      <c r="W24" s="186"/>
      <c r="X24" s="186"/>
      <c r="Y24" s="186"/>
      <c r="Z24" s="178">
        <f t="shared" si="4"/>
      </c>
      <c r="AA24" s="178"/>
      <c r="AB24" s="178"/>
      <c r="AC24" s="186">
        <f t="shared" si="5"/>
      </c>
      <c r="AD24" s="186"/>
      <c r="AE24" s="186"/>
      <c r="AF24" s="186"/>
      <c r="AG24" s="186"/>
    </row>
    <row r="25" spans="1:33" ht="14.25" customHeight="1">
      <c r="A25" s="25">
        <v>45</v>
      </c>
      <c r="B25" s="266">
        <f t="shared" si="0"/>
      </c>
      <c r="C25" s="266"/>
      <c r="D25" s="266"/>
      <c r="E25" s="266"/>
      <c r="F25" s="266"/>
      <c r="G25" s="266"/>
      <c r="H25" s="266"/>
      <c r="I25" s="266"/>
      <c r="J25" s="266"/>
      <c r="K25" s="186">
        <f t="shared" si="1"/>
      </c>
      <c r="L25" s="186"/>
      <c r="M25" s="186"/>
      <c r="N25" s="186"/>
      <c r="O25" s="186"/>
      <c r="P25" s="186">
        <f t="shared" si="2"/>
      </c>
      <c r="Q25" s="186"/>
      <c r="R25" s="186"/>
      <c r="S25" s="186"/>
      <c r="T25" s="186"/>
      <c r="U25" s="186">
        <f t="shared" si="3"/>
      </c>
      <c r="V25" s="186"/>
      <c r="W25" s="186"/>
      <c r="X25" s="186"/>
      <c r="Y25" s="186"/>
      <c r="Z25" s="178">
        <f t="shared" si="4"/>
      </c>
      <c r="AA25" s="178"/>
      <c r="AB25" s="178"/>
      <c r="AC25" s="186">
        <f t="shared" si="5"/>
      </c>
      <c r="AD25" s="186"/>
      <c r="AE25" s="186"/>
      <c r="AF25" s="186"/>
      <c r="AG25" s="186"/>
    </row>
    <row r="26" spans="2:33" ht="14.25" customHeight="1">
      <c r="B26" s="264" t="s">
        <v>163</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186">
        <f>SUM(AC11:AG25)+SUM('S3b'!AC26)</f>
        <v>0</v>
      </c>
      <c r="AD26" s="186"/>
      <c r="AE26" s="186"/>
      <c r="AF26" s="186"/>
      <c r="AG26" s="18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9"/>
      <c r="D50" s="9"/>
      <c r="E50" s="9"/>
      <c r="F50" s="9"/>
      <c r="G50" s="9"/>
      <c r="H50" s="9"/>
      <c r="I50" s="9"/>
      <c r="J50" s="9"/>
      <c r="K50" s="9"/>
      <c r="L50" s="9"/>
      <c r="M50" s="9"/>
      <c r="N50" s="9"/>
      <c r="O50" s="9"/>
      <c r="P50" s="9"/>
      <c r="Q50" s="9"/>
      <c r="R50" s="9"/>
      <c r="S50" s="9"/>
      <c r="T50" s="9"/>
      <c r="U50" s="9"/>
      <c r="V50" s="9"/>
      <c r="W50" s="9"/>
      <c r="X50" s="9"/>
      <c r="Y50" s="9"/>
      <c r="Z50" s="9"/>
      <c r="AA50" s="9"/>
      <c r="AB50" s="9"/>
      <c r="AC50" s="78"/>
      <c r="AD50" s="78"/>
      <c r="AE50" s="78"/>
      <c r="AF50" s="78"/>
      <c r="AG50" s="79"/>
    </row>
  </sheetData>
  <sheetProtection sheet="1"/>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2"/>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179</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8" t="str">
        <f>"TABLO 2"&amp;"-d"&amp;": PROJEDE GÖREV ALAN SÖZLEŞMELİ PERSONEL VE İLGİLİ ÖDEMELER"</f>
        <v>TABLO 2-d: PROJEDE GÖREV ALAN SÖZLEŞMELİ PERSONEL VE İLGİLİ ÖDEMELER</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50"/>
    </row>
    <row r="5" spans="1:33" ht="14.25" customHeight="1">
      <c r="A5" s="25"/>
      <c r="B5" s="269" t="s">
        <v>85</v>
      </c>
      <c r="C5" s="269"/>
      <c r="D5" s="269"/>
      <c r="E5" s="269"/>
      <c r="F5" s="269"/>
      <c r="G5" s="269"/>
      <c r="H5" s="269"/>
      <c r="I5" s="269"/>
      <c r="J5" s="269"/>
      <c r="K5" s="263">
        <v>1</v>
      </c>
      <c r="L5" s="263"/>
      <c r="M5" s="263"/>
      <c r="N5" s="263"/>
      <c r="O5" s="263"/>
      <c r="P5" s="263">
        <v>2</v>
      </c>
      <c r="Q5" s="263"/>
      <c r="R5" s="263"/>
      <c r="S5" s="263"/>
      <c r="T5" s="263"/>
      <c r="U5" s="263" t="s">
        <v>167</v>
      </c>
      <c r="V5" s="263"/>
      <c r="W5" s="263"/>
      <c r="X5" s="263"/>
      <c r="Y5" s="263"/>
      <c r="Z5" s="268">
        <v>4</v>
      </c>
      <c r="AA5" s="268"/>
      <c r="AB5" s="268"/>
      <c r="AC5" s="263" t="s">
        <v>168</v>
      </c>
      <c r="AD5" s="263"/>
      <c r="AE5" s="263"/>
      <c r="AF5" s="263"/>
      <c r="AG5" s="263"/>
    </row>
    <row r="6" spans="1:33" ht="14.25" customHeight="1">
      <c r="A6" s="25"/>
      <c r="B6" s="269"/>
      <c r="C6" s="269"/>
      <c r="D6" s="269"/>
      <c r="E6" s="269"/>
      <c r="F6" s="269"/>
      <c r="G6" s="269"/>
      <c r="H6" s="269"/>
      <c r="I6" s="269"/>
      <c r="J6" s="269"/>
      <c r="K6" s="267" t="str">
        <f>"Alacağı Brüt Ücret"&amp;CHAR(10)&amp;"("&amp;ParaBirimi&amp;"/Ay)"</f>
        <v>Alacağı Brüt Ücret
(TL/Ay)</v>
      </c>
      <c r="L6" s="267"/>
      <c r="M6" s="267"/>
      <c r="N6" s="267"/>
      <c r="O6" s="267"/>
      <c r="P6" s="267" t="str">
        <f>"İşveren"&amp;CHAR(10)&amp;"Hisseleri*"&amp;CHAR(10)&amp;"("&amp;ParaBirimi&amp;"/Ay)"</f>
        <v>İşveren
Hisseleri*
(TL/Ay)</v>
      </c>
      <c r="Q6" s="267"/>
      <c r="R6" s="267"/>
      <c r="S6" s="267"/>
      <c r="T6" s="267"/>
      <c r="U6" s="267" t="str">
        <f>"Proje"&amp;CHAR(10)&amp;"Hesabına"&amp;CHAR(10)&amp;"Masraf"&amp;CHAR(10)&amp;"Kaydedilecek"&amp;CHAR(10)&amp;"Tutar"&amp;CHAR(10)&amp;"("&amp;ParaBirimi&amp;"/Ay)"</f>
        <v>Proje
Hesabına
Masraf
Kaydedilecek
Tutar
(TL/Ay)</v>
      </c>
      <c r="V6" s="267"/>
      <c r="W6" s="267"/>
      <c r="X6" s="267"/>
      <c r="Y6" s="267"/>
      <c r="Z6" s="267" t="s">
        <v>103</v>
      </c>
      <c r="AA6" s="268"/>
      <c r="AB6" s="268"/>
      <c r="AC6" s="267" t="str">
        <f>"Proje Maliyetine"&amp;CHAR(10)&amp;"Girecek Tutar"&amp;CHAR(10)&amp;"("&amp;ParaBirimi&amp;")"</f>
        <v>Proje Maliyetine
Girecek Tutar
(TL)</v>
      </c>
      <c r="AD6" s="267"/>
      <c r="AE6" s="267"/>
      <c r="AF6" s="267"/>
      <c r="AG6" s="267"/>
    </row>
    <row r="7" spans="1:33" ht="14.25" customHeight="1">
      <c r="A7" s="25"/>
      <c r="B7" s="269"/>
      <c r="C7" s="269"/>
      <c r="D7" s="269"/>
      <c r="E7" s="269"/>
      <c r="F7" s="269"/>
      <c r="G7" s="269"/>
      <c r="H7" s="269"/>
      <c r="I7" s="269"/>
      <c r="J7" s="269"/>
      <c r="K7" s="267"/>
      <c r="L7" s="267"/>
      <c r="M7" s="267"/>
      <c r="N7" s="267"/>
      <c r="O7" s="267"/>
      <c r="P7" s="267"/>
      <c r="Q7" s="267"/>
      <c r="R7" s="267"/>
      <c r="S7" s="267"/>
      <c r="T7" s="267"/>
      <c r="U7" s="267"/>
      <c r="V7" s="267"/>
      <c r="W7" s="267"/>
      <c r="X7" s="267"/>
      <c r="Y7" s="267"/>
      <c r="Z7" s="268"/>
      <c r="AA7" s="268"/>
      <c r="AB7" s="268"/>
      <c r="AC7" s="267"/>
      <c r="AD7" s="267"/>
      <c r="AE7" s="267"/>
      <c r="AF7" s="267"/>
      <c r="AG7" s="267"/>
    </row>
    <row r="8" spans="1:33" ht="14.25" customHeight="1">
      <c r="A8" s="25"/>
      <c r="B8" s="269"/>
      <c r="C8" s="269"/>
      <c r="D8" s="269"/>
      <c r="E8" s="269"/>
      <c r="F8" s="269"/>
      <c r="G8" s="269"/>
      <c r="H8" s="269"/>
      <c r="I8" s="269"/>
      <c r="J8" s="269"/>
      <c r="K8" s="267"/>
      <c r="L8" s="267"/>
      <c r="M8" s="267"/>
      <c r="N8" s="267"/>
      <c r="O8" s="267"/>
      <c r="P8" s="267"/>
      <c r="Q8" s="267"/>
      <c r="R8" s="267"/>
      <c r="S8" s="267"/>
      <c r="T8" s="267"/>
      <c r="U8" s="267"/>
      <c r="V8" s="267"/>
      <c r="W8" s="267"/>
      <c r="X8" s="267"/>
      <c r="Y8" s="267"/>
      <c r="Z8" s="268"/>
      <c r="AA8" s="268"/>
      <c r="AB8" s="268"/>
      <c r="AC8" s="267"/>
      <c r="AD8" s="267"/>
      <c r="AE8" s="267"/>
      <c r="AF8" s="267"/>
      <c r="AG8" s="267"/>
    </row>
    <row r="9" spans="1:33" ht="14.25" customHeight="1">
      <c r="A9" s="25"/>
      <c r="B9" s="269"/>
      <c r="C9" s="269"/>
      <c r="D9" s="269"/>
      <c r="E9" s="269"/>
      <c r="F9" s="269"/>
      <c r="G9" s="269"/>
      <c r="H9" s="269"/>
      <c r="I9" s="269"/>
      <c r="J9" s="269"/>
      <c r="K9" s="267"/>
      <c r="L9" s="267"/>
      <c r="M9" s="267"/>
      <c r="N9" s="267"/>
      <c r="O9" s="267"/>
      <c r="P9" s="267"/>
      <c r="Q9" s="267"/>
      <c r="R9" s="267"/>
      <c r="S9" s="267"/>
      <c r="T9" s="267"/>
      <c r="U9" s="267"/>
      <c r="V9" s="267"/>
      <c r="W9" s="267"/>
      <c r="X9" s="267"/>
      <c r="Y9" s="267"/>
      <c r="Z9" s="268"/>
      <c r="AA9" s="268"/>
      <c r="AB9" s="268"/>
      <c r="AC9" s="267"/>
      <c r="AD9" s="267"/>
      <c r="AE9" s="267"/>
      <c r="AF9" s="267"/>
      <c r="AG9" s="267"/>
    </row>
    <row r="10" spans="1:33" ht="14.25" customHeight="1">
      <c r="A10" s="25"/>
      <c r="B10" s="269"/>
      <c r="C10" s="269"/>
      <c r="D10" s="269"/>
      <c r="E10" s="269"/>
      <c r="F10" s="269"/>
      <c r="G10" s="269"/>
      <c r="H10" s="269"/>
      <c r="I10" s="269"/>
      <c r="J10" s="269"/>
      <c r="K10" s="267"/>
      <c r="L10" s="267"/>
      <c r="M10" s="267"/>
      <c r="N10" s="267"/>
      <c r="O10" s="267"/>
      <c r="P10" s="267"/>
      <c r="Q10" s="267"/>
      <c r="R10" s="267"/>
      <c r="S10" s="267"/>
      <c r="T10" s="267"/>
      <c r="U10" s="267"/>
      <c r="V10" s="267"/>
      <c r="W10" s="267"/>
      <c r="X10" s="267"/>
      <c r="Y10" s="267"/>
      <c r="Z10" s="268"/>
      <c r="AA10" s="268"/>
      <c r="AB10" s="268"/>
      <c r="AC10" s="267"/>
      <c r="AD10" s="267"/>
      <c r="AE10" s="267"/>
      <c r="AF10" s="267"/>
      <c r="AG10" s="267"/>
    </row>
    <row r="11" spans="1:33" ht="14.25" customHeight="1">
      <c r="A11" s="25">
        <v>46</v>
      </c>
      <c r="B11" s="266">
        <f aca="true" t="shared" si="0" ref="B11:B25">IF(Soz_Sayi&gt;=A11,IF(INDEX(VTL_AdSoyad,MATCH(A11,L_3,0),1)="","",PROPER(INDEX(VTL_AdSoyad,MATCH(A11,L_3,0),1))),"")</f>
      </c>
      <c r="C11" s="266"/>
      <c r="D11" s="266"/>
      <c r="E11" s="266"/>
      <c r="F11" s="266"/>
      <c r="G11" s="266"/>
      <c r="H11" s="266"/>
      <c r="I11" s="266"/>
      <c r="J11" s="266"/>
      <c r="K11" s="186">
        <f aca="true" t="shared" si="1" ref="K11:K25">IF(Soz_Sayi&gt;=A11,IF(INDEX(VTL_T1,MATCH(A11,L_3,0),1)="","",INDEX(VTL_T1,MATCH(A11,L_3,0),1)),"")</f>
      </c>
      <c r="L11" s="186"/>
      <c r="M11" s="186"/>
      <c r="N11" s="186"/>
      <c r="O11" s="186"/>
      <c r="P11" s="186">
        <f aca="true" t="shared" si="2" ref="P11:P25">IF(Soz_Sayi&gt;=A11,IF(INDEX(VTL_T2,MATCH(A11,L_3,0),1)="","",INDEX(VTL_T2,MATCH(A11,L_3,0),1)),"")</f>
      </c>
      <c r="Q11" s="186"/>
      <c r="R11" s="186"/>
      <c r="S11" s="186"/>
      <c r="T11" s="186"/>
      <c r="U11" s="186">
        <f aca="true" t="shared" si="3" ref="U11:U25">IF(Soz_Sayi&gt;=A11,IF(INDEX(VTL_T3,MATCH(A11,L_3,0),1)="","",INDEX(VTL_T3,MATCH(A11,L_3,0),1)),"")</f>
      </c>
      <c r="V11" s="186"/>
      <c r="W11" s="186"/>
      <c r="X11" s="186"/>
      <c r="Y11" s="186"/>
      <c r="Z11" s="178">
        <f aca="true" t="shared" si="4" ref="Z11:Z25">IF(Soz_Sayi&gt;=A11,IF(INDEX(VTL_T4,MATCH(A11,L_3,0),1)="","",INDEX(VTL_T4,MATCH(A11,L_3,0),1)),"")</f>
      </c>
      <c r="AA11" s="178"/>
      <c r="AB11" s="178"/>
      <c r="AC11" s="186">
        <f aca="true" t="shared" si="5" ref="AC11:AC25">IF(Soz_Sayi&gt;=A11,IF(INDEX(VTL_T5,MATCH(A11,L_3,0),1)="","",INDEX(VTL_T5,MATCH(A11,L_3,0),1)),"")</f>
      </c>
      <c r="AD11" s="186"/>
      <c r="AE11" s="186"/>
      <c r="AF11" s="186"/>
      <c r="AG11" s="186"/>
    </row>
    <row r="12" spans="1:33" ht="14.25" customHeight="1">
      <c r="A12" s="25">
        <v>47</v>
      </c>
      <c r="B12" s="266">
        <f t="shared" si="0"/>
      </c>
      <c r="C12" s="266"/>
      <c r="D12" s="266"/>
      <c r="E12" s="266"/>
      <c r="F12" s="266"/>
      <c r="G12" s="266"/>
      <c r="H12" s="266"/>
      <c r="I12" s="266"/>
      <c r="J12" s="266"/>
      <c r="K12" s="186">
        <f t="shared" si="1"/>
      </c>
      <c r="L12" s="186"/>
      <c r="M12" s="186"/>
      <c r="N12" s="186"/>
      <c r="O12" s="186"/>
      <c r="P12" s="186">
        <f t="shared" si="2"/>
      </c>
      <c r="Q12" s="186"/>
      <c r="R12" s="186"/>
      <c r="S12" s="186"/>
      <c r="T12" s="186"/>
      <c r="U12" s="186">
        <f t="shared" si="3"/>
      </c>
      <c r="V12" s="186"/>
      <c r="W12" s="186"/>
      <c r="X12" s="186"/>
      <c r="Y12" s="186"/>
      <c r="Z12" s="178">
        <f t="shared" si="4"/>
      </c>
      <c r="AA12" s="178"/>
      <c r="AB12" s="178"/>
      <c r="AC12" s="186">
        <f t="shared" si="5"/>
      </c>
      <c r="AD12" s="186"/>
      <c r="AE12" s="186"/>
      <c r="AF12" s="186"/>
      <c r="AG12" s="186"/>
    </row>
    <row r="13" spans="1:33" ht="14.25" customHeight="1">
      <c r="A13" s="25">
        <v>48</v>
      </c>
      <c r="B13" s="266">
        <f t="shared" si="0"/>
      </c>
      <c r="C13" s="266"/>
      <c r="D13" s="266"/>
      <c r="E13" s="266"/>
      <c r="F13" s="266"/>
      <c r="G13" s="266"/>
      <c r="H13" s="266"/>
      <c r="I13" s="266"/>
      <c r="J13" s="266"/>
      <c r="K13" s="186">
        <f t="shared" si="1"/>
      </c>
      <c r="L13" s="186"/>
      <c r="M13" s="186"/>
      <c r="N13" s="186"/>
      <c r="O13" s="186"/>
      <c r="P13" s="186">
        <f t="shared" si="2"/>
      </c>
      <c r="Q13" s="186"/>
      <c r="R13" s="186"/>
      <c r="S13" s="186"/>
      <c r="T13" s="186"/>
      <c r="U13" s="186">
        <f t="shared" si="3"/>
      </c>
      <c r="V13" s="186"/>
      <c r="W13" s="186"/>
      <c r="X13" s="186"/>
      <c r="Y13" s="186"/>
      <c r="Z13" s="178">
        <f t="shared" si="4"/>
      </c>
      <c r="AA13" s="178"/>
      <c r="AB13" s="178"/>
      <c r="AC13" s="186">
        <f t="shared" si="5"/>
      </c>
      <c r="AD13" s="186"/>
      <c r="AE13" s="186"/>
      <c r="AF13" s="186"/>
      <c r="AG13" s="186"/>
    </row>
    <row r="14" spans="1:33" ht="14.25" customHeight="1">
      <c r="A14" s="25">
        <v>49</v>
      </c>
      <c r="B14" s="266">
        <f t="shared" si="0"/>
      </c>
      <c r="C14" s="266"/>
      <c r="D14" s="266"/>
      <c r="E14" s="266"/>
      <c r="F14" s="266"/>
      <c r="G14" s="266"/>
      <c r="H14" s="266"/>
      <c r="I14" s="266"/>
      <c r="J14" s="266"/>
      <c r="K14" s="186">
        <f t="shared" si="1"/>
      </c>
      <c r="L14" s="186"/>
      <c r="M14" s="186"/>
      <c r="N14" s="186"/>
      <c r="O14" s="186"/>
      <c r="P14" s="186">
        <f t="shared" si="2"/>
      </c>
      <c r="Q14" s="186"/>
      <c r="R14" s="186"/>
      <c r="S14" s="186"/>
      <c r="T14" s="186"/>
      <c r="U14" s="186">
        <f t="shared" si="3"/>
      </c>
      <c r="V14" s="186"/>
      <c r="W14" s="186"/>
      <c r="X14" s="186"/>
      <c r="Y14" s="186"/>
      <c r="Z14" s="178">
        <f t="shared" si="4"/>
      </c>
      <c r="AA14" s="178"/>
      <c r="AB14" s="178"/>
      <c r="AC14" s="186">
        <f t="shared" si="5"/>
      </c>
      <c r="AD14" s="186"/>
      <c r="AE14" s="186"/>
      <c r="AF14" s="186"/>
      <c r="AG14" s="186"/>
    </row>
    <row r="15" spans="1:33" ht="14.25" customHeight="1">
      <c r="A15" s="25">
        <v>50</v>
      </c>
      <c r="B15" s="266">
        <f t="shared" si="0"/>
      </c>
      <c r="C15" s="266"/>
      <c r="D15" s="266"/>
      <c r="E15" s="266"/>
      <c r="F15" s="266"/>
      <c r="G15" s="266"/>
      <c r="H15" s="266"/>
      <c r="I15" s="266"/>
      <c r="J15" s="266"/>
      <c r="K15" s="186">
        <f t="shared" si="1"/>
      </c>
      <c r="L15" s="186"/>
      <c r="M15" s="186"/>
      <c r="N15" s="186"/>
      <c r="O15" s="186"/>
      <c r="P15" s="186">
        <f t="shared" si="2"/>
      </c>
      <c r="Q15" s="186"/>
      <c r="R15" s="186"/>
      <c r="S15" s="186"/>
      <c r="T15" s="186"/>
      <c r="U15" s="186">
        <f t="shared" si="3"/>
      </c>
      <c r="V15" s="186"/>
      <c r="W15" s="186"/>
      <c r="X15" s="186"/>
      <c r="Y15" s="186"/>
      <c r="Z15" s="178">
        <f t="shared" si="4"/>
      </c>
      <c r="AA15" s="178"/>
      <c r="AB15" s="178"/>
      <c r="AC15" s="186">
        <f t="shared" si="5"/>
      </c>
      <c r="AD15" s="186"/>
      <c r="AE15" s="186"/>
      <c r="AF15" s="186"/>
      <c r="AG15" s="186"/>
    </row>
    <row r="16" spans="1:33" ht="14.25" customHeight="1">
      <c r="A16" s="25">
        <v>51</v>
      </c>
      <c r="B16" s="266">
        <f t="shared" si="0"/>
      </c>
      <c r="C16" s="266"/>
      <c r="D16" s="266"/>
      <c r="E16" s="266"/>
      <c r="F16" s="266"/>
      <c r="G16" s="266"/>
      <c r="H16" s="266"/>
      <c r="I16" s="266"/>
      <c r="J16" s="266"/>
      <c r="K16" s="186">
        <f t="shared" si="1"/>
      </c>
      <c r="L16" s="186"/>
      <c r="M16" s="186"/>
      <c r="N16" s="186"/>
      <c r="O16" s="186"/>
      <c r="P16" s="186">
        <f t="shared" si="2"/>
      </c>
      <c r="Q16" s="186"/>
      <c r="R16" s="186"/>
      <c r="S16" s="186"/>
      <c r="T16" s="186"/>
      <c r="U16" s="186">
        <f t="shared" si="3"/>
      </c>
      <c r="V16" s="186"/>
      <c r="W16" s="186"/>
      <c r="X16" s="186"/>
      <c r="Y16" s="186"/>
      <c r="Z16" s="178">
        <f t="shared" si="4"/>
      </c>
      <c r="AA16" s="178"/>
      <c r="AB16" s="178"/>
      <c r="AC16" s="186">
        <f t="shared" si="5"/>
      </c>
      <c r="AD16" s="186"/>
      <c r="AE16" s="186"/>
      <c r="AF16" s="186"/>
      <c r="AG16" s="186"/>
    </row>
    <row r="17" spans="1:33" ht="14.25" customHeight="1">
      <c r="A17" s="25">
        <v>52</v>
      </c>
      <c r="B17" s="266">
        <f t="shared" si="0"/>
      </c>
      <c r="C17" s="266"/>
      <c r="D17" s="266"/>
      <c r="E17" s="266"/>
      <c r="F17" s="266"/>
      <c r="G17" s="266"/>
      <c r="H17" s="266"/>
      <c r="I17" s="266"/>
      <c r="J17" s="266"/>
      <c r="K17" s="186">
        <f t="shared" si="1"/>
      </c>
      <c r="L17" s="186"/>
      <c r="M17" s="186"/>
      <c r="N17" s="186"/>
      <c r="O17" s="186"/>
      <c r="P17" s="186">
        <f t="shared" si="2"/>
      </c>
      <c r="Q17" s="186"/>
      <c r="R17" s="186"/>
      <c r="S17" s="186"/>
      <c r="T17" s="186"/>
      <c r="U17" s="186">
        <f t="shared" si="3"/>
      </c>
      <c r="V17" s="186"/>
      <c r="W17" s="186"/>
      <c r="X17" s="186"/>
      <c r="Y17" s="186"/>
      <c r="Z17" s="178">
        <f t="shared" si="4"/>
      </c>
      <c r="AA17" s="178"/>
      <c r="AB17" s="178"/>
      <c r="AC17" s="186">
        <f t="shared" si="5"/>
      </c>
      <c r="AD17" s="186"/>
      <c r="AE17" s="186"/>
      <c r="AF17" s="186"/>
      <c r="AG17" s="186"/>
    </row>
    <row r="18" spans="1:33" ht="14.25" customHeight="1">
      <c r="A18" s="25">
        <v>53</v>
      </c>
      <c r="B18" s="266">
        <f t="shared" si="0"/>
      </c>
      <c r="C18" s="266"/>
      <c r="D18" s="266"/>
      <c r="E18" s="266"/>
      <c r="F18" s="266"/>
      <c r="G18" s="266"/>
      <c r="H18" s="266"/>
      <c r="I18" s="266"/>
      <c r="J18" s="266"/>
      <c r="K18" s="186">
        <f t="shared" si="1"/>
      </c>
      <c r="L18" s="186"/>
      <c r="M18" s="186"/>
      <c r="N18" s="186"/>
      <c r="O18" s="186"/>
      <c r="P18" s="186">
        <f t="shared" si="2"/>
      </c>
      <c r="Q18" s="186"/>
      <c r="R18" s="186"/>
      <c r="S18" s="186"/>
      <c r="T18" s="186"/>
      <c r="U18" s="186">
        <f t="shared" si="3"/>
      </c>
      <c r="V18" s="186"/>
      <c r="W18" s="186"/>
      <c r="X18" s="186"/>
      <c r="Y18" s="186"/>
      <c r="Z18" s="178">
        <f t="shared" si="4"/>
      </c>
      <c r="AA18" s="178"/>
      <c r="AB18" s="178"/>
      <c r="AC18" s="186">
        <f t="shared" si="5"/>
      </c>
      <c r="AD18" s="186"/>
      <c r="AE18" s="186"/>
      <c r="AF18" s="186"/>
      <c r="AG18" s="186"/>
    </row>
    <row r="19" spans="1:33" ht="14.25" customHeight="1">
      <c r="A19" s="25">
        <v>54</v>
      </c>
      <c r="B19" s="266">
        <f t="shared" si="0"/>
      </c>
      <c r="C19" s="266"/>
      <c r="D19" s="266"/>
      <c r="E19" s="266"/>
      <c r="F19" s="266"/>
      <c r="G19" s="266"/>
      <c r="H19" s="266"/>
      <c r="I19" s="266"/>
      <c r="J19" s="266"/>
      <c r="K19" s="186">
        <f t="shared" si="1"/>
      </c>
      <c r="L19" s="186"/>
      <c r="M19" s="186"/>
      <c r="N19" s="186"/>
      <c r="O19" s="186"/>
      <c r="P19" s="186">
        <f t="shared" si="2"/>
      </c>
      <c r="Q19" s="186"/>
      <c r="R19" s="186"/>
      <c r="S19" s="186"/>
      <c r="T19" s="186"/>
      <c r="U19" s="186">
        <f t="shared" si="3"/>
      </c>
      <c r="V19" s="186"/>
      <c r="W19" s="186"/>
      <c r="X19" s="186"/>
      <c r="Y19" s="186"/>
      <c r="Z19" s="178">
        <f t="shared" si="4"/>
      </c>
      <c r="AA19" s="178"/>
      <c r="AB19" s="178"/>
      <c r="AC19" s="186">
        <f t="shared" si="5"/>
      </c>
      <c r="AD19" s="186"/>
      <c r="AE19" s="186"/>
      <c r="AF19" s="186"/>
      <c r="AG19" s="186"/>
    </row>
    <row r="20" spans="1:33" ht="14.25" customHeight="1">
      <c r="A20" s="25">
        <v>55</v>
      </c>
      <c r="B20" s="266">
        <f t="shared" si="0"/>
      </c>
      <c r="C20" s="266"/>
      <c r="D20" s="266"/>
      <c r="E20" s="266"/>
      <c r="F20" s="266"/>
      <c r="G20" s="266"/>
      <c r="H20" s="266"/>
      <c r="I20" s="266"/>
      <c r="J20" s="266"/>
      <c r="K20" s="186">
        <f t="shared" si="1"/>
      </c>
      <c r="L20" s="186"/>
      <c r="M20" s="186"/>
      <c r="N20" s="186"/>
      <c r="O20" s="186"/>
      <c r="P20" s="186">
        <f t="shared" si="2"/>
      </c>
      <c r="Q20" s="186"/>
      <c r="R20" s="186"/>
      <c r="S20" s="186"/>
      <c r="T20" s="186"/>
      <c r="U20" s="186">
        <f t="shared" si="3"/>
      </c>
      <c r="V20" s="186"/>
      <c r="W20" s="186"/>
      <c r="X20" s="186"/>
      <c r="Y20" s="186"/>
      <c r="Z20" s="178">
        <f t="shared" si="4"/>
      </c>
      <c r="AA20" s="178"/>
      <c r="AB20" s="178"/>
      <c r="AC20" s="186">
        <f t="shared" si="5"/>
      </c>
      <c r="AD20" s="186"/>
      <c r="AE20" s="186"/>
      <c r="AF20" s="186"/>
      <c r="AG20" s="186"/>
    </row>
    <row r="21" spans="1:33" ht="14.25" customHeight="1">
      <c r="A21" s="25">
        <v>56</v>
      </c>
      <c r="B21" s="266">
        <f t="shared" si="0"/>
      </c>
      <c r="C21" s="266"/>
      <c r="D21" s="266"/>
      <c r="E21" s="266"/>
      <c r="F21" s="266"/>
      <c r="G21" s="266"/>
      <c r="H21" s="266"/>
      <c r="I21" s="266"/>
      <c r="J21" s="266"/>
      <c r="K21" s="186">
        <f t="shared" si="1"/>
      </c>
      <c r="L21" s="186"/>
      <c r="M21" s="186"/>
      <c r="N21" s="186"/>
      <c r="O21" s="186"/>
      <c r="P21" s="186">
        <f t="shared" si="2"/>
      </c>
      <c r="Q21" s="186"/>
      <c r="R21" s="186"/>
      <c r="S21" s="186"/>
      <c r="T21" s="186"/>
      <c r="U21" s="186">
        <f t="shared" si="3"/>
      </c>
      <c r="V21" s="186"/>
      <c r="W21" s="186"/>
      <c r="X21" s="186"/>
      <c r="Y21" s="186"/>
      <c r="Z21" s="178">
        <f t="shared" si="4"/>
      </c>
      <c r="AA21" s="178"/>
      <c r="AB21" s="178"/>
      <c r="AC21" s="186">
        <f t="shared" si="5"/>
      </c>
      <c r="AD21" s="186"/>
      <c r="AE21" s="186"/>
      <c r="AF21" s="186"/>
      <c r="AG21" s="186"/>
    </row>
    <row r="22" spans="1:33" ht="14.25" customHeight="1">
      <c r="A22" s="25">
        <v>57</v>
      </c>
      <c r="B22" s="266">
        <f t="shared" si="0"/>
      </c>
      <c r="C22" s="266"/>
      <c r="D22" s="266"/>
      <c r="E22" s="266"/>
      <c r="F22" s="266"/>
      <c r="G22" s="266"/>
      <c r="H22" s="266"/>
      <c r="I22" s="266"/>
      <c r="J22" s="266"/>
      <c r="K22" s="186">
        <f t="shared" si="1"/>
      </c>
      <c r="L22" s="186"/>
      <c r="M22" s="186"/>
      <c r="N22" s="186"/>
      <c r="O22" s="186"/>
      <c r="P22" s="186">
        <f t="shared" si="2"/>
      </c>
      <c r="Q22" s="186"/>
      <c r="R22" s="186"/>
      <c r="S22" s="186"/>
      <c r="T22" s="186"/>
      <c r="U22" s="186">
        <f t="shared" si="3"/>
      </c>
      <c r="V22" s="186"/>
      <c r="W22" s="186"/>
      <c r="X22" s="186"/>
      <c r="Y22" s="186"/>
      <c r="Z22" s="178">
        <f t="shared" si="4"/>
      </c>
      <c r="AA22" s="178"/>
      <c r="AB22" s="178"/>
      <c r="AC22" s="186">
        <f t="shared" si="5"/>
      </c>
      <c r="AD22" s="186"/>
      <c r="AE22" s="186"/>
      <c r="AF22" s="186"/>
      <c r="AG22" s="186"/>
    </row>
    <row r="23" spans="1:33" ht="14.25" customHeight="1">
      <c r="A23" s="25">
        <v>58</v>
      </c>
      <c r="B23" s="266">
        <f t="shared" si="0"/>
      </c>
      <c r="C23" s="266"/>
      <c r="D23" s="266"/>
      <c r="E23" s="266"/>
      <c r="F23" s="266"/>
      <c r="G23" s="266"/>
      <c r="H23" s="266"/>
      <c r="I23" s="266"/>
      <c r="J23" s="266"/>
      <c r="K23" s="186">
        <f t="shared" si="1"/>
      </c>
      <c r="L23" s="186"/>
      <c r="M23" s="186"/>
      <c r="N23" s="186"/>
      <c r="O23" s="186"/>
      <c r="P23" s="186">
        <f t="shared" si="2"/>
      </c>
      <c r="Q23" s="186"/>
      <c r="R23" s="186"/>
      <c r="S23" s="186"/>
      <c r="T23" s="186"/>
      <c r="U23" s="186">
        <f t="shared" si="3"/>
      </c>
      <c r="V23" s="186"/>
      <c r="W23" s="186"/>
      <c r="X23" s="186"/>
      <c r="Y23" s="186"/>
      <c r="Z23" s="178">
        <f t="shared" si="4"/>
      </c>
      <c r="AA23" s="178"/>
      <c r="AB23" s="178"/>
      <c r="AC23" s="186">
        <f t="shared" si="5"/>
      </c>
      <c r="AD23" s="186"/>
      <c r="AE23" s="186"/>
      <c r="AF23" s="186"/>
      <c r="AG23" s="186"/>
    </row>
    <row r="24" spans="1:33" ht="14.25" customHeight="1">
      <c r="A24" s="25">
        <v>59</v>
      </c>
      <c r="B24" s="266">
        <f t="shared" si="0"/>
      </c>
      <c r="C24" s="266"/>
      <c r="D24" s="266"/>
      <c r="E24" s="266"/>
      <c r="F24" s="266"/>
      <c r="G24" s="266"/>
      <c r="H24" s="266"/>
      <c r="I24" s="266"/>
      <c r="J24" s="266"/>
      <c r="K24" s="186">
        <f t="shared" si="1"/>
      </c>
      <c r="L24" s="186"/>
      <c r="M24" s="186"/>
      <c r="N24" s="186"/>
      <c r="O24" s="186"/>
      <c r="P24" s="186">
        <f t="shared" si="2"/>
      </c>
      <c r="Q24" s="186"/>
      <c r="R24" s="186"/>
      <c r="S24" s="186"/>
      <c r="T24" s="186"/>
      <c r="U24" s="186">
        <f t="shared" si="3"/>
      </c>
      <c r="V24" s="186"/>
      <c r="W24" s="186"/>
      <c r="X24" s="186"/>
      <c r="Y24" s="186"/>
      <c r="Z24" s="178">
        <f t="shared" si="4"/>
      </c>
      <c r="AA24" s="178"/>
      <c r="AB24" s="178"/>
      <c r="AC24" s="186">
        <f t="shared" si="5"/>
      </c>
      <c r="AD24" s="186"/>
      <c r="AE24" s="186"/>
      <c r="AF24" s="186"/>
      <c r="AG24" s="186"/>
    </row>
    <row r="25" spans="1:33" ht="14.25" customHeight="1">
      <c r="A25" s="25">
        <v>60</v>
      </c>
      <c r="B25" s="266">
        <f t="shared" si="0"/>
      </c>
      <c r="C25" s="266"/>
      <c r="D25" s="266"/>
      <c r="E25" s="266"/>
      <c r="F25" s="266"/>
      <c r="G25" s="266"/>
      <c r="H25" s="266"/>
      <c r="I25" s="266"/>
      <c r="J25" s="266"/>
      <c r="K25" s="186">
        <f t="shared" si="1"/>
      </c>
      <c r="L25" s="186"/>
      <c r="M25" s="186"/>
      <c r="N25" s="186"/>
      <c r="O25" s="186"/>
      <c r="P25" s="186">
        <f t="shared" si="2"/>
      </c>
      <c r="Q25" s="186"/>
      <c r="R25" s="186"/>
      <c r="S25" s="186"/>
      <c r="T25" s="186"/>
      <c r="U25" s="186">
        <f t="shared" si="3"/>
      </c>
      <c r="V25" s="186"/>
      <c r="W25" s="186"/>
      <c r="X25" s="186"/>
      <c r="Y25" s="186"/>
      <c r="Z25" s="178">
        <f t="shared" si="4"/>
      </c>
      <c r="AA25" s="178"/>
      <c r="AB25" s="178"/>
      <c r="AC25" s="186">
        <f t="shared" si="5"/>
      </c>
      <c r="AD25" s="186"/>
      <c r="AE25" s="186"/>
      <c r="AF25" s="186"/>
      <c r="AG25" s="186"/>
    </row>
    <row r="26" spans="2:33" ht="14.25" customHeight="1">
      <c r="B26" s="264" t="s">
        <v>163</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186">
        <f>SUM(AC11:AG25)+SUM('S3c'!AC26)</f>
        <v>0</v>
      </c>
      <c r="AD26" s="186"/>
      <c r="AE26" s="186"/>
      <c r="AF26" s="186"/>
      <c r="AG26" s="18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ayfa2"/>
  <dimension ref="A1:AT110"/>
  <sheetViews>
    <sheetView showGridLines="0" zoomScalePageLayoutView="0" workbookViewId="0" topLeftCell="A10">
      <selection activeCell="G38" sqref="G38"/>
    </sheetView>
  </sheetViews>
  <sheetFormatPr defaultColWidth="9.00390625" defaultRowHeight="12.75"/>
  <cols>
    <col min="1" max="87" width="2.75390625" style="0" customWidth="1"/>
  </cols>
  <sheetData>
    <row r="1" spans="1:46" ht="15.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75">
      <c r="A2" s="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172</v>
      </c>
      <c r="AG2" s="7"/>
      <c r="AH2" s="1"/>
      <c r="AI2" s="1"/>
      <c r="AJ2" s="1"/>
      <c r="AK2" s="1"/>
      <c r="AL2" s="1"/>
      <c r="AM2" s="1"/>
      <c r="AN2" s="1"/>
      <c r="AO2" s="1"/>
      <c r="AP2" s="1"/>
      <c r="AQ2" s="1"/>
      <c r="AR2" s="1"/>
      <c r="AS2" s="1"/>
      <c r="AT2" s="1"/>
    </row>
    <row r="3" spans="1:46" ht="15.75">
      <c r="A3" s="1"/>
      <c r="B3" s="12"/>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c r="AH3" s="1"/>
      <c r="AI3" s="1"/>
      <c r="AJ3" s="1"/>
      <c r="AK3" s="1"/>
      <c r="AL3" s="1"/>
      <c r="AM3" s="1"/>
      <c r="AN3" s="1"/>
      <c r="AO3" s="1"/>
      <c r="AP3" s="1"/>
      <c r="AQ3" s="1"/>
      <c r="AR3" s="1"/>
      <c r="AS3" s="1"/>
      <c r="AT3" s="1"/>
    </row>
    <row r="4" spans="1:46" ht="15.75">
      <c r="A4" s="1"/>
      <c r="B4" s="1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3"/>
      <c r="AH4" s="1"/>
      <c r="AI4" s="1"/>
      <c r="AJ4" s="1"/>
      <c r="AK4" s="1"/>
      <c r="AL4" s="1"/>
      <c r="AM4" s="1"/>
      <c r="AN4" s="1"/>
      <c r="AO4" s="1"/>
      <c r="AP4" s="1"/>
      <c r="AQ4" s="1"/>
      <c r="AR4" s="1"/>
      <c r="AS4" s="1"/>
      <c r="AT4" s="1"/>
    </row>
    <row r="5" spans="1:46" ht="15.75" customHeight="1">
      <c r="A5" s="1"/>
      <c r="B5" s="12"/>
      <c r="C5" s="14"/>
      <c r="D5" s="14"/>
      <c r="E5" s="14"/>
      <c r="F5" s="14"/>
      <c r="G5" s="215" t="s">
        <v>159</v>
      </c>
      <c r="H5" s="215"/>
      <c r="I5" s="215"/>
      <c r="J5" s="215"/>
      <c r="K5" s="215"/>
      <c r="L5" s="215"/>
      <c r="M5" s="215"/>
      <c r="N5" s="215"/>
      <c r="O5" s="215"/>
      <c r="P5" s="215"/>
      <c r="Q5" s="215"/>
      <c r="R5" s="215"/>
      <c r="S5" s="215"/>
      <c r="T5" s="215"/>
      <c r="U5" s="215"/>
      <c r="V5" s="215"/>
      <c r="W5" s="215"/>
      <c r="X5" s="215"/>
      <c r="Y5" s="215"/>
      <c r="Z5" s="215"/>
      <c r="AA5" s="215"/>
      <c r="AB5" s="215"/>
      <c r="AC5" s="215"/>
      <c r="AD5" s="215"/>
      <c r="AE5" s="14"/>
      <c r="AF5" s="14"/>
      <c r="AG5" s="13"/>
      <c r="AH5" s="1"/>
      <c r="AI5" s="1"/>
      <c r="AJ5" s="1"/>
      <c r="AK5" s="1"/>
      <c r="AL5" s="1"/>
      <c r="AM5" s="1"/>
      <c r="AN5" s="1"/>
      <c r="AO5" s="1"/>
      <c r="AP5" s="1"/>
      <c r="AQ5" s="1"/>
      <c r="AR5" s="1"/>
      <c r="AS5" s="1"/>
      <c r="AT5" s="1"/>
    </row>
    <row r="6" spans="1:46" ht="15.75" customHeight="1">
      <c r="A6" s="1"/>
      <c r="B6" s="12"/>
      <c r="C6" s="14"/>
      <c r="D6" s="14"/>
      <c r="E6" s="14"/>
      <c r="F6" s="14"/>
      <c r="G6" s="215"/>
      <c r="H6" s="215"/>
      <c r="I6" s="215"/>
      <c r="J6" s="215"/>
      <c r="K6" s="215"/>
      <c r="L6" s="215"/>
      <c r="M6" s="215"/>
      <c r="N6" s="215"/>
      <c r="O6" s="215"/>
      <c r="P6" s="215"/>
      <c r="Q6" s="215"/>
      <c r="R6" s="215"/>
      <c r="S6" s="215"/>
      <c r="T6" s="215"/>
      <c r="U6" s="215"/>
      <c r="V6" s="215"/>
      <c r="W6" s="215"/>
      <c r="X6" s="215"/>
      <c r="Y6" s="215"/>
      <c r="Z6" s="215"/>
      <c r="AA6" s="215"/>
      <c r="AB6" s="215"/>
      <c r="AC6" s="215"/>
      <c r="AD6" s="215"/>
      <c r="AE6" s="14"/>
      <c r="AF6" s="14"/>
      <c r="AG6" s="13"/>
      <c r="AH6" s="1"/>
      <c r="AI6" s="1"/>
      <c r="AJ6" s="1"/>
      <c r="AK6" s="1"/>
      <c r="AL6" s="1"/>
      <c r="AM6" s="1"/>
      <c r="AN6" s="1"/>
      <c r="AO6" s="1"/>
      <c r="AP6" s="1"/>
      <c r="AQ6" s="1"/>
      <c r="AR6" s="1"/>
      <c r="AS6" s="1"/>
      <c r="AT6" s="1"/>
    </row>
    <row r="7" spans="1:46" ht="15.75" customHeight="1">
      <c r="A7" s="1"/>
      <c r="B7" s="12"/>
      <c r="C7" s="14"/>
      <c r="D7" s="14"/>
      <c r="E7" s="14"/>
      <c r="F7" s="14"/>
      <c r="G7" s="215"/>
      <c r="H7" s="215"/>
      <c r="I7" s="215"/>
      <c r="J7" s="215"/>
      <c r="K7" s="215"/>
      <c r="L7" s="215"/>
      <c r="M7" s="215"/>
      <c r="N7" s="215"/>
      <c r="O7" s="215"/>
      <c r="P7" s="215"/>
      <c r="Q7" s="215"/>
      <c r="R7" s="215"/>
      <c r="S7" s="215"/>
      <c r="T7" s="215"/>
      <c r="U7" s="215"/>
      <c r="V7" s="215"/>
      <c r="W7" s="215"/>
      <c r="X7" s="215"/>
      <c r="Y7" s="215"/>
      <c r="Z7" s="215"/>
      <c r="AA7" s="215"/>
      <c r="AB7" s="215"/>
      <c r="AC7" s="215"/>
      <c r="AD7" s="215"/>
      <c r="AE7" s="14"/>
      <c r="AF7" s="14"/>
      <c r="AG7" s="13"/>
      <c r="AH7" s="1"/>
      <c r="AI7" s="1"/>
      <c r="AJ7" s="1"/>
      <c r="AK7" s="1"/>
      <c r="AL7" s="1"/>
      <c r="AM7" s="1"/>
      <c r="AN7" s="1"/>
      <c r="AO7" s="1"/>
      <c r="AP7" s="1"/>
      <c r="AQ7" s="1"/>
      <c r="AR7" s="1"/>
      <c r="AS7" s="1"/>
      <c r="AT7" s="1"/>
    </row>
    <row r="8" spans="1:46" ht="15.75">
      <c r="A8" s="1"/>
      <c r="B8" s="12"/>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3"/>
      <c r="AH8" s="1"/>
      <c r="AI8" s="1"/>
      <c r="AJ8" s="1"/>
      <c r="AK8" s="1"/>
      <c r="AL8" s="1"/>
      <c r="AM8" s="1"/>
      <c r="AN8" s="1"/>
      <c r="AO8" s="1"/>
      <c r="AP8" s="1"/>
      <c r="AQ8" s="1"/>
      <c r="AR8" s="1"/>
      <c r="AS8" s="1"/>
      <c r="AT8" s="1"/>
    </row>
    <row r="9" spans="1:46" ht="15.75">
      <c r="A9" s="1"/>
      <c r="B9" s="216" t="s">
        <v>92</v>
      </c>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8"/>
      <c r="AH9" s="1"/>
      <c r="AI9" s="1"/>
      <c r="AJ9" s="1"/>
      <c r="AK9" s="1"/>
      <c r="AL9" s="1"/>
      <c r="AM9" s="1"/>
      <c r="AN9" s="1"/>
      <c r="AO9" s="1"/>
      <c r="AP9" s="1"/>
      <c r="AQ9" s="1"/>
      <c r="AR9" s="1"/>
      <c r="AS9" s="1"/>
      <c r="AT9" s="1"/>
    </row>
    <row r="10" spans="1:46" ht="15.75">
      <c r="A10" s="1"/>
      <c r="B10" s="12"/>
      <c r="C10" s="2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3"/>
      <c r="AH10" s="1"/>
      <c r="AI10" s="1"/>
      <c r="AJ10" s="1"/>
      <c r="AK10" s="1"/>
      <c r="AL10" s="1"/>
      <c r="AM10" s="1"/>
      <c r="AN10" s="1"/>
      <c r="AO10" s="1"/>
      <c r="AP10" s="1"/>
      <c r="AQ10" s="1"/>
      <c r="AR10" s="1"/>
      <c r="AS10" s="1"/>
      <c r="AT10" s="1"/>
    </row>
    <row r="11" spans="1:46" ht="15.75">
      <c r="A11" s="1"/>
      <c r="B11" s="12"/>
      <c r="C11" s="219" t="str">
        <f>"Proje Kodu: "&amp;IF(ProjeKodu="","",ProjeKodu)</f>
        <v>Proje Kodu: </v>
      </c>
      <c r="D11" s="219"/>
      <c r="E11" s="219"/>
      <c r="F11" s="219"/>
      <c r="G11" s="219"/>
      <c r="H11" s="219"/>
      <c r="I11" s="219"/>
      <c r="J11" s="219"/>
      <c r="K11" s="219"/>
      <c r="L11" s="219"/>
      <c r="M11" s="219"/>
      <c r="N11" s="219"/>
      <c r="O11" s="219"/>
      <c r="P11" s="219"/>
      <c r="Q11" s="219"/>
      <c r="R11" s="219"/>
      <c r="S11" s="219"/>
      <c r="T11" s="219"/>
      <c r="U11" s="219"/>
      <c r="V11" s="14"/>
      <c r="W11" s="14"/>
      <c r="X11" s="14"/>
      <c r="Y11" s="14"/>
      <c r="Z11" s="27" t="s">
        <v>208</v>
      </c>
      <c r="AA11" s="220">
        <f ca="1">TODAY()</f>
        <v>42751</v>
      </c>
      <c r="AB11" s="220"/>
      <c r="AC11" s="220"/>
      <c r="AD11" s="220"/>
      <c r="AE11" s="220"/>
      <c r="AF11" s="220"/>
      <c r="AG11" s="13"/>
      <c r="AH11" s="1"/>
      <c r="AI11" s="1"/>
      <c r="AJ11" s="1"/>
      <c r="AK11" s="1"/>
      <c r="AL11" s="1"/>
      <c r="AM11" s="1"/>
      <c r="AN11" s="1"/>
      <c r="AO11" s="1"/>
      <c r="AP11" s="1"/>
      <c r="AQ11" s="1"/>
      <c r="AR11" s="1"/>
      <c r="AS11" s="1"/>
      <c r="AT11" s="1"/>
    </row>
    <row r="12" spans="1:46" ht="15.75">
      <c r="A12" s="1"/>
      <c r="B12" s="12"/>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3"/>
      <c r="AH12" s="1"/>
      <c r="AI12" s="1"/>
      <c r="AJ12" s="1"/>
      <c r="AK12" s="1"/>
      <c r="AL12" s="1"/>
      <c r="AM12" s="1"/>
      <c r="AN12" s="1"/>
      <c r="AO12" s="1"/>
      <c r="AP12" s="1"/>
      <c r="AQ12" s="1"/>
      <c r="AR12" s="1"/>
      <c r="AS12" s="1"/>
      <c r="AT12" s="1"/>
    </row>
    <row r="13" spans="1:46" ht="15.75">
      <c r="A13" s="1"/>
      <c r="B13" s="12"/>
      <c r="C13" s="14" t="s">
        <v>158</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3"/>
      <c r="AH13" s="1"/>
      <c r="AI13" s="1"/>
      <c r="AJ13" s="1"/>
      <c r="AK13" s="1"/>
      <c r="AL13" s="1"/>
      <c r="AM13" s="1"/>
      <c r="AN13" s="1"/>
      <c r="AO13" s="1"/>
      <c r="AP13" s="1"/>
      <c r="AQ13" s="1"/>
      <c r="AR13" s="1"/>
      <c r="AS13" s="1"/>
      <c r="AT13" s="1"/>
    </row>
    <row r="14" spans="1:46" ht="15.75">
      <c r="A14" s="1"/>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3"/>
      <c r="AH14" s="1"/>
      <c r="AI14" s="1"/>
      <c r="AJ14" s="1"/>
      <c r="AK14" s="1"/>
      <c r="AL14" s="1"/>
      <c r="AM14" s="1"/>
      <c r="AN14" s="1"/>
      <c r="AO14" s="1"/>
      <c r="AP14" s="1"/>
      <c r="AQ14" s="1"/>
      <c r="AR14" s="1"/>
      <c r="AS14" s="1"/>
      <c r="AT14" s="1"/>
    </row>
    <row r="15" spans="1:46" ht="15.75">
      <c r="A15" s="1"/>
      <c r="B15" s="12"/>
      <c r="C15" s="214" t="s">
        <v>161</v>
      </c>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13"/>
      <c r="AH15" s="1"/>
      <c r="AI15" s="1"/>
      <c r="AJ15" s="1"/>
      <c r="AK15" s="1"/>
      <c r="AL15" s="1"/>
      <c r="AM15" s="1"/>
      <c r="AN15" s="1"/>
      <c r="AO15" s="1"/>
      <c r="AP15" s="1"/>
      <c r="AQ15" s="1"/>
      <c r="AR15" s="1"/>
      <c r="AS15" s="1"/>
      <c r="AT15" s="1"/>
    </row>
    <row r="16" spans="1:46" ht="15.75">
      <c r="A16" s="1"/>
      <c r="B16" s="12"/>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13"/>
      <c r="AH16" s="1"/>
      <c r="AI16" s="1"/>
      <c r="AJ16" s="1"/>
      <c r="AK16" s="1"/>
      <c r="AL16" s="1"/>
      <c r="AM16" s="1"/>
      <c r="AN16" s="1"/>
      <c r="AO16" s="1"/>
      <c r="AP16" s="1"/>
      <c r="AQ16" s="1"/>
      <c r="AR16" s="1"/>
      <c r="AS16" s="1"/>
      <c r="AT16" s="1"/>
    </row>
    <row r="17" spans="1:46" ht="15.75">
      <c r="A17" s="1"/>
      <c r="B17" s="12"/>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13"/>
      <c r="AH17" s="1"/>
      <c r="AI17" s="1"/>
      <c r="AJ17" s="1"/>
      <c r="AK17" s="1"/>
      <c r="AL17" s="1"/>
      <c r="AM17" s="1"/>
      <c r="AN17" s="1"/>
      <c r="AO17" s="1"/>
      <c r="AP17" s="1"/>
      <c r="AQ17" s="1"/>
      <c r="AR17" s="1"/>
      <c r="AS17" s="1"/>
      <c r="AT17" s="1"/>
    </row>
    <row r="18" spans="1:46" ht="15.75">
      <c r="A18" s="1"/>
      <c r="B18" s="12"/>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09" t="e">
        <f>IF('Proje Bilgileri'!BS5&lt;6,"Fakülte Dekanı",VLOOKUP('Proje Bilgileri'!H19,'Proje Bilgileri'!BK22:BL60,2,0))</f>
        <v>#N/A</v>
      </c>
      <c r="AG18" s="13"/>
      <c r="AH18" s="1"/>
      <c r="AI18" s="1"/>
      <c r="AJ18" s="1"/>
      <c r="AK18" s="1"/>
      <c r="AL18" s="1"/>
      <c r="AM18" s="1"/>
      <c r="AN18" s="1"/>
      <c r="AO18" s="1"/>
      <c r="AP18" s="1"/>
      <c r="AQ18" s="1"/>
      <c r="AR18" s="1"/>
      <c r="AS18" s="1"/>
      <c r="AT18" s="1"/>
    </row>
    <row r="19" spans="1:46" ht="15.75">
      <c r="A19" s="1"/>
      <c r="B19" s="1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27" t="str">
        <f>IF(OR(O1_Unvan="",O1_Ad=""),"",O1_Unvan)&amp;" "&amp;IF(O1_Ad="","",PROPER(O1_Ad))&amp;" "&amp;IF(O1_Soyad="","",UPPER(O1_Soyad))</f>
        <v>  </v>
      </c>
      <c r="AG19" s="13"/>
      <c r="AH19" s="1"/>
      <c r="AI19" s="1"/>
      <c r="AJ19" s="1"/>
      <c r="AK19" s="1"/>
      <c r="AL19" s="1"/>
      <c r="AM19" s="1"/>
      <c r="AN19" s="1"/>
      <c r="AO19" s="1"/>
      <c r="AP19" s="1"/>
      <c r="AQ19" s="1"/>
      <c r="AR19" s="1"/>
      <c r="AS19" s="1"/>
      <c r="AT19" s="1"/>
    </row>
    <row r="20" spans="1:46" ht="15.75">
      <c r="A20" s="1"/>
      <c r="B20" s="12"/>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27"/>
      <c r="AG20" s="13"/>
      <c r="AH20" s="1"/>
      <c r="AI20" s="1"/>
      <c r="AJ20" s="1"/>
      <c r="AK20" s="1"/>
      <c r="AL20" s="1"/>
      <c r="AM20" s="1"/>
      <c r="AN20" s="1"/>
      <c r="AO20" s="1"/>
      <c r="AP20" s="1"/>
      <c r="AQ20" s="1"/>
      <c r="AR20" s="1"/>
      <c r="AS20" s="1"/>
      <c r="AT20" s="1"/>
    </row>
    <row r="21" spans="1:46" ht="15.75">
      <c r="A21" s="1"/>
      <c r="B21" s="1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27"/>
      <c r="AG21" s="13"/>
      <c r="AH21" s="1"/>
      <c r="AI21" s="1"/>
      <c r="AJ21" s="1"/>
      <c r="AK21" s="1"/>
      <c r="AL21" s="1"/>
      <c r="AM21" s="1"/>
      <c r="AN21" s="1"/>
      <c r="AO21" s="1"/>
      <c r="AP21" s="1"/>
      <c r="AQ21" s="1"/>
      <c r="AR21" s="1"/>
      <c r="AS21" s="1"/>
      <c r="AT21" s="1"/>
    </row>
    <row r="22" spans="1:46" ht="15.75">
      <c r="A22" s="1"/>
      <c r="B22" s="12"/>
      <c r="C22" s="14" t="s">
        <v>160</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3"/>
      <c r="AH22" s="1"/>
      <c r="AI22" s="1"/>
      <c r="AJ22" s="1"/>
      <c r="AK22" s="1"/>
      <c r="AL22" s="1"/>
      <c r="AM22" s="1"/>
      <c r="AN22" s="1"/>
      <c r="AO22" s="1"/>
      <c r="AP22" s="1"/>
      <c r="AQ22" s="1"/>
      <c r="AR22" s="1"/>
      <c r="AS22" s="1"/>
      <c r="AT22" s="1"/>
    </row>
    <row r="23" spans="1:46" ht="15.75">
      <c r="A23" s="1"/>
      <c r="B23" s="12"/>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3"/>
      <c r="AH23" s="1"/>
      <c r="AI23" s="1"/>
      <c r="AJ23" s="1"/>
      <c r="AK23" s="1"/>
      <c r="AL23" s="1"/>
      <c r="AM23" s="1"/>
      <c r="AN23" s="1"/>
      <c r="AO23" s="1"/>
      <c r="AP23" s="1"/>
      <c r="AQ23" s="1"/>
      <c r="AR23" s="1"/>
      <c r="AS23" s="1"/>
      <c r="AT23" s="1"/>
    </row>
    <row r="24" spans="1:46" ht="15.75">
      <c r="A24" s="1"/>
      <c r="B24" s="12"/>
      <c r="C24" s="14" t="str">
        <f>"Proje Başlığı: "&amp;IF(ProjeAdi="","",ProjeAdi)</f>
        <v>Proje Başlığı: </v>
      </c>
      <c r="D24" s="14"/>
      <c r="E24" s="14"/>
      <c r="F24" s="1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13"/>
      <c r="AH24" s="1"/>
      <c r="AI24" s="1"/>
      <c r="AJ24" s="1"/>
      <c r="AK24" s="1"/>
      <c r="AL24" s="1"/>
      <c r="AM24" s="1"/>
      <c r="AN24" s="1"/>
      <c r="AO24" s="1"/>
      <c r="AP24" s="1"/>
      <c r="AQ24" s="1"/>
      <c r="AR24" s="1"/>
      <c r="AS24" s="1"/>
      <c r="AT24" s="1"/>
    </row>
    <row r="25" spans="1:46" ht="15.75">
      <c r="A25" s="1"/>
      <c r="B25" s="12"/>
      <c r="C25" s="1" t="str">
        <f>"Projeyi Destekleyen Kuruluş: "&amp;IF(TedAdi="","",TedAdi)</f>
        <v>Projeyi Destekleyen Kuruluş: </v>
      </c>
      <c r="D25" s="14"/>
      <c r="E25" s="14"/>
      <c r="F25" s="1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13"/>
      <c r="AH25" s="1"/>
      <c r="AI25" s="1"/>
      <c r="AJ25" s="1"/>
      <c r="AK25" s="1"/>
      <c r="AL25" s="1"/>
      <c r="AM25" s="1"/>
      <c r="AN25" s="1"/>
      <c r="AO25" s="1"/>
      <c r="AP25" s="1"/>
      <c r="AQ25" s="1"/>
      <c r="AR25" s="1"/>
      <c r="AS25" s="1"/>
      <c r="AT25" s="1"/>
    </row>
    <row r="26" spans="1:46" s="64" customFormat="1" ht="15.75">
      <c r="A26" s="63"/>
      <c r="B26" s="12"/>
      <c r="C26" s="98" t="str">
        <f>IF(KurulusTipi="Kamu","þ","o")</f>
        <v>o</v>
      </c>
      <c r="D26" s="82" t="s">
        <v>194</v>
      </c>
      <c r="H26" s="98" t="str">
        <f>IF(KurulusTipi="Özel Sektör","þ","o")</f>
        <v>o</v>
      </c>
      <c r="I26" s="83" t="s">
        <v>196</v>
      </c>
      <c r="K26" s="81"/>
      <c r="L26" s="81"/>
      <c r="O26" s="98" t="str">
        <f>IF(KurulusTipi="STK (Sivil Toplum Kuruluşu)","þ","o")</f>
        <v>o</v>
      </c>
      <c r="P26" s="81" t="s">
        <v>197</v>
      </c>
      <c r="Q26" s="81"/>
      <c r="R26" s="81"/>
      <c r="S26" s="81"/>
      <c r="T26" s="98" t="str">
        <f>IF(KurulusTipi="Şahıs","þ","o")</f>
        <v>o</v>
      </c>
      <c r="U26" s="81" t="s">
        <v>198</v>
      </c>
      <c r="V26" s="81"/>
      <c r="W26" s="81"/>
      <c r="X26" s="81"/>
      <c r="Y26" s="98" t="str">
        <f>IF(KurulusTipi="Diğer","þ","o")</f>
        <v>o</v>
      </c>
      <c r="Z26" s="81" t="s">
        <v>184</v>
      </c>
      <c r="AA26" s="81"/>
      <c r="AB26" s="81"/>
      <c r="AC26" s="81"/>
      <c r="AD26" s="81"/>
      <c r="AE26" s="81"/>
      <c r="AF26" s="81"/>
      <c r="AG26" s="13"/>
      <c r="AH26" s="63"/>
      <c r="AI26" s="63"/>
      <c r="AJ26" s="63"/>
      <c r="AL26" s="63"/>
      <c r="AM26" s="63"/>
      <c r="AN26" s="63"/>
      <c r="AO26" s="63"/>
      <c r="AP26" s="63"/>
      <c r="AQ26" s="63"/>
      <c r="AR26" s="63"/>
      <c r="AS26" s="63"/>
      <c r="AT26" s="63"/>
    </row>
    <row r="27" spans="1:46" s="64" customFormat="1" ht="15.75">
      <c r="A27" s="63"/>
      <c r="B27" s="12"/>
      <c r="C27" s="98" t="str">
        <f>IF(ArGe="Ar-Ge","þ","o")</f>
        <v>o</v>
      </c>
      <c r="D27" s="80" t="s">
        <v>193</v>
      </c>
      <c r="E27" s="80"/>
      <c r="G27" s="81"/>
      <c r="H27" s="98" t="str">
        <f>IF(ArGe="Ar-Ge Değil","þ","o")</f>
        <v>o</v>
      </c>
      <c r="I27" s="81" t="s">
        <v>195</v>
      </c>
      <c r="J27" s="80"/>
      <c r="K27" s="80"/>
      <c r="L27" s="84"/>
      <c r="M27" s="97"/>
      <c r="N27" s="85"/>
      <c r="O27" s="85"/>
      <c r="P27" s="80"/>
      <c r="Q27" s="85"/>
      <c r="R27" s="97"/>
      <c r="S27" s="80"/>
      <c r="T27" s="85"/>
      <c r="U27" s="80"/>
      <c r="V27" s="85"/>
      <c r="W27" s="97"/>
      <c r="X27" s="80"/>
      <c r="Y27" s="85"/>
      <c r="Z27" s="80"/>
      <c r="AA27" s="85"/>
      <c r="AB27" s="97"/>
      <c r="AC27" s="80"/>
      <c r="AD27" s="80"/>
      <c r="AE27" s="80"/>
      <c r="AF27" s="80"/>
      <c r="AG27" s="13"/>
      <c r="AH27" s="63"/>
      <c r="AI27" s="63"/>
      <c r="AJ27" s="63"/>
      <c r="AL27" s="63"/>
      <c r="AM27" s="63"/>
      <c r="AN27" s="63"/>
      <c r="AO27" s="63"/>
      <c r="AP27" s="63"/>
      <c r="AQ27" s="63"/>
      <c r="AR27" s="63"/>
      <c r="AS27" s="63"/>
      <c r="AT27" s="63"/>
    </row>
    <row r="28" spans="1:46" ht="15.75" customHeight="1">
      <c r="A28" s="1"/>
      <c r="B28" s="12"/>
      <c r="C28" s="224" t="str">
        <f>"Proje Özeti: "&amp;IF(ProjeOzeti="","",ProjeOzeti)</f>
        <v>Proje Özeti: </v>
      </c>
      <c r="D28" s="225" t="str">
        <f aca="true" t="shared" si="0" ref="D28:M32">"Proje Başlığı: "&amp;IF(ProjeAdi="","",ProjeAdi)</f>
        <v>Proje Başlığı: </v>
      </c>
      <c r="E28" s="225" t="str">
        <f t="shared" si="0"/>
        <v>Proje Başlığı: </v>
      </c>
      <c r="F28" s="225" t="str">
        <f t="shared" si="0"/>
        <v>Proje Başlığı: </v>
      </c>
      <c r="G28" s="225" t="str">
        <f t="shared" si="0"/>
        <v>Proje Başlığı: </v>
      </c>
      <c r="H28" s="225" t="str">
        <f t="shared" si="0"/>
        <v>Proje Başlığı: </v>
      </c>
      <c r="I28" s="225" t="str">
        <f t="shared" si="0"/>
        <v>Proje Başlığı: </v>
      </c>
      <c r="J28" s="225" t="str">
        <f t="shared" si="0"/>
        <v>Proje Başlığı: </v>
      </c>
      <c r="K28" s="225" t="str">
        <f t="shared" si="0"/>
        <v>Proje Başlığı: </v>
      </c>
      <c r="L28" s="225" t="str">
        <f t="shared" si="0"/>
        <v>Proje Başlığı: </v>
      </c>
      <c r="M28" s="225" t="str">
        <f t="shared" si="0"/>
        <v>Proje Başlığı: </v>
      </c>
      <c r="N28" s="225" t="str">
        <f aca="true" t="shared" si="1" ref="N28:W32">"Proje Başlığı: "&amp;IF(ProjeAdi="","",ProjeAdi)</f>
        <v>Proje Başlığı: </v>
      </c>
      <c r="O28" s="225" t="str">
        <f t="shared" si="1"/>
        <v>Proje Başlığı: </v>
      </c>
      <c r="P28" s="225" t="str">
        <f t="shared" si="1"/>
        <v>Proje Başlığı: </v>
      </c>
      <c r="Q28" s="225" t="str">
        <f t="shared" si="1"/>
        <v>Proje Başlığı: </v>
      </c>
      <c r="R28" s="225" t="str">
        <f t="shared" si="1"/>
        <v>Proje Başlığı: </v>
      </c>
      <c r="S28" s="225" t="str">
        <f t="shared" si="1"/>
        <v>Proje Başlığı: </v>
      </c>
      <c r="T28" s="225" t="str">
        <f t="shared" si="1"/>
        <v>Proje Başlığı: </v>
      </c>
      <c r="U28" s="225" t="str">
        <f t="shared" si="1"/>
        <v>Proje Başlığı: </v>
      </c>
      <c r="V28" s="225" t="str">
        <f t="shared" si="1"/>
        <v>Proje Başlığı: </v>
      </c>
      <c r="W28" s="225" t="str">
        <f t="shared" si="1"/>
        <v>Proje Başlığı: </v>
      </c>
      <c r="X28" s="225" t="str">
        <f aca="true" t="shared" si="2" ref="X28:AF32">"Proje Başlığı: "&amp;IF(ProjeAdi="","",ProjeAdi)</f>
        <v>Proje Başlığı: </v>
      </c>
      <c r="Y28" s="225" t="str">
        <f t="shared" si="2"/>
        <v>Proje Başlığı: </v>
      </c>
      <c r="Z28" s="225" t="str">
        <f t="shared" si="2"/>
        <v>Proje Başlığı: </v>
      </c>
      <c r="AA28" s="225" t="str">
        <f t="shared" si="2"/>
        <v>Proje Başlığı: </v>
      </c>
      <c r="AB28" s="225" t="str">
        <f t="shared" si="2"/>
        <v>Proje Başlığı: </v>
      </c>
      <c r="AC28" s="225" t="str">
        <f t="shared" si="2"/>
        <v>Proje Başlığı: </v>
      </c>
      <c r="AD28" s="225" t="str">
        <f t="shared" si="2"/>
        <v>Proje Başlığı: </v>
      </c>
      <c r="AE28" s="225" t="str">
        <f t="shared" si="2"/>
        <v>Proje Başlığı: </v>
      </c>
      <c r="AF28" s="226" t="str">
        <f t="shared" si="2"/>
        <v>Proje Başlığı: </v>
      </c>
      <c r="AG28" s="13"/>
      <c r="AH28" s="1"/>
      <c r="AI28" s="1"/>
      <c r="AJ28" s="1"/>
      <c r="AK28" s="1"/>
      <c r="AL28" s="1"/>
      <c r="AM28" s="1"/>
      <c r="AN28" s="1"/>
      <c r="AO28" s="1"/>
      <c r="AP28" s="1"/>
      <c r="AQ28" s="1"/>
      <c r="AR28" s="1"/>
      <c r="AS28" s="1"/>
      <c r="AT28" s="1"/>
    </row>
    <row r="29" spans="1:46" ht="15.75">
      <c r="A29" s="1"/>
      <c r="B29" s="12"/>
      <c r="C29" s="227" t="str">
        <f>"Proje Başlığı: "&amp;IF(ProjeAdi="","",ProjeAdi)</f>
        <v>Proje Başlığı: </v>
      </c>
      <c r="D29" s="228" t="str">
        <f t="shared" si="0"/>
        <v>Proje Başlığı: </v>
      </c>
      <c r="E29" s="228" t="str">
        <f t="shared" si="0"/>
        <v>Proje Başlığı: </v>
      </c>
      <c r="F29" s="228" t="str">
        <f t="shared" si="0"/>
        <v>Proje Başlığı: </v>
      </c>
      <c r="G29" s="228" t="str">
        <f t="shared" si="0"/>
        <v>Proje Başlığı: </v>
      </c>
      <c r="H29" s="228" t="str">
        <f t="shared" si="0"/>
        <v>Proje Başlığı: </v>
      </c>
      <c r="I29" s="228" t="str">
        <f t="shared" si="0"/>
        <v>Proje Başlığı: </v>
      </c>
      <c r="J29" s="228" t="str">
        <f t="shared" si="0"/>
        <v>Proje Başlığı: </v>
      </c>
      <c r="K29" s="228" t="str">
        <f t="shared" si="0"/>
        <v>Proje Başlığı: </v>
      </c>
      <c r="L29" s="228" t="str">
        <f t="shared" si="0"/>
        <v>Proje Başlığı: </v>
      </c>
      <c r="M29" s="228" t="str">
        <f t="shared" si="0"/>
        <v>Proje Başlığı: </v>
      </c>
      <c r="N29" s="228" t="str">
        <f t="shared" si="1"/>
        <v>Proje Başlığı: </v>
      </c>
      <c r="O29" s="228" t="str">
        <f t="shared" si="1"/>
        <v>Proje Başlığı: </v>
      </c>
      <c r="P29" s="228" t="str">
        <f t="shared" si="1"/>
        <v>Proje Başlığı: </v>
      </c>
      <c r="Q29" s="228" t="str">
        <f t="shared" si="1"/>
        <v>Proje Başlığı: </v>
      </c>
      <c r="R29" s="228" t="str">
        <f t="shared" si="1"/>
        <v>Proje Başlığı: </v>
      </c>
      <c r="S29" s="228" t="str">
        <f t="shared" si="1"/>
        <v>Proje Başlığı: </v>
      </c>
      <c r="T29" s="228" t="str">
        <f t="shared" si="1"/>
        <v>Proje Başlığı: </v>
      </c>
      <c r="U29" s="228" t="str">
        <f t="shared" si="1"/>
        <v>Proje Başlığı: </v>
      </c>
      <c r="V29" s="228" t="str">
        <f t="shared" si="1"/>
        <v>Proje Başlığı: </v>
      </c>
      <c r="W29" s="228" t="str">
        <f t="shared" si="1"/>
        <v>Proje Başlığı: </v>
      </c>
      <c r="X29" s="228" t="str">
        <f t="shared" si="2"/>
        <v>Proje Başlığı: </v>
      </c>
      <c r="Y29" s="228" t="str">
        <f t="shared" si="2"/>
        <v>Proje Başlığı: </v>
      </c>
      <c r="Z29" s="228" t="str">
        <f t="shared" si="2"/>
        <v>Proje Başlığı: </v>
      </c>
      <c r="AA29" s="228" t="str">
        <f t="shared" si="2"/>
        <v>Proje Başlığı: </v>
      </c>
      <c r="AB29" s="228" t="str">
        <f t="shared" si="2"/>
        <v>Proje Başlığı: </v>
      </c>
      <c r="AC29" s="228" t="str">
        <f t="shared" si="2"/>
        <v>Proje Başlığı: </v>
      </c>
      <c r="AD29" s="228" t="str">
        <f t="shared" si="2"/>
        <v>Proje Başlığı: </v>
      </c>
      <c r="AE29" s="228" t="str">
        <f t="shared" si="2"/>
        <v>Proje Başlığı: </v>
      </c>
      <c r="AF29" s="229" t="str">
        <f t="shared" si="2"/>
        <v>Proje Başlığı: </v>
      </c>
      <c r="AG29" s="13"/>
      <c r="AH29" s="1"/>
      <c r="AI29" s="1"/>
      <c r="AJ29" s="1"/>
      <c r="AK29" s="1"/>
      <c r="AL29" s="1"/>
      <c r="AM29" s="1"/>
      <c r="AN29" s="1"/>
      <c r="AO29" s="1"/>
      <c r="AP29" s="1"/>
      <c r="AQ29" s="1"/>
      <c r="AR29" s="1"/>
      <c r="AS29" s="1"/>
      <c r="AT29" s="1"/>
    </row>
    <row r="30" spans="1:46" ht="15.75">
      <c r="A30" s="1"/>
      <c r="B30" s="12"/>
      <c r="C30" s="227" t="str">
        <f>"Proje Başlığı: "&amp;IF(ProjeAdi="","",ProjeAdi)</f>
        <v>Proje Başlığı: </v>
      </c>
      <c r="D30" s="228" t="str">
        <f t="shared" si="0"/>
        <v>Proje Başlığı: </v>
      </c>
      <c r="E30" s="228" t="str">
        <f t="shared" si="0"/>
        <v>Proje Başlığı: </v>
      </c>
      <c r="F30" s="228" t="str">
        <f t="shared" si="0"/>
        <v>Proje Başlığı: </v>
      </c>
      <c r="G30" s="228" t="str">
        <f t="shared" si="0"/>
        <v>Proje Başlığı: </v>
      </c>
      <c r="H30" s="228" t="str">
        <f t="shared" si="0"/>
        <v>Proje Başlığı: </v>
      </c>
      <c r="I30" s="228" t="str">
        <f t="shared" si="0"/>
        <v>Proje Başlığı: </v>
      </c>
      <c r="J30" s="228" t="str">
        <f t="shared" si="0"/>
        <v>Proje Başlığı: </v>
      </c>
      <c r="K30" s="228" t="str">
        <f t="shared" si="0"/>
        <v>Proje Başlığı: </v>
      </c>
      <c r="L30" s="228" t="str">
        <f t="shared" si="0"/>
        <v>Proje Başlığı: </v>
      </c>
      <c r="M30" s="228" t="str">
        <f t="shared" si="0"/>
        <v>Proje Başlığı: </v>
      </c>
      <c r="N30" s="228" t="str">
        <f t="shared" si="1"/>
        <v>Proje Başlığı: </v>
      </c>
      <c r="O30" s="228" t="str">
        <f t="shared" si="1"/>
        <v>Proje Başlığı: </v>
      </c>
      <c r="P30" s="228" t="str">
        <f t="shared" si="1"/>
        <v>Proje Başlığı: </v>
      </c>
      <c r="Q30" s="228" t="str">
        <f t="shared" si="1"/>
        <v>Proje Başlığı: </v>
      </c>
      <c r="R30" s="228" t="str">
        <f t="shared" si="1"/>
        <v>Proje Başlığı: </v>
      </c>
      <c r="S30" s="228" t="str">
        <f t="shared" si="1"/>
        <v>Proje Başlığı: </v>
      </c>
      <c r="T30" s="228" t="str">
        <f t="shared" si="1"/>
        <v>Proje Başlığı: </v>
      </c>
      <c r="U30" s="228" t="str">
        <f t="shared" si="1"/>
        <v>Proje Başlığı: </v>
      </c>
      <c r="V30" s="228" t="str">
        <f t="shared" si="1"/>
        <v>Proje Başlığı: </v>
      </c>
      <c r="W30" s="228" t="str">
        <f t="shared" si="1"/>
        <v>Proje Başlığı: </v>
      </c>
      <c r="X30" s="228" t="str">
        <f t="shared" si="2"/>
        <v>Proje Başlığı: </v>
      </c>
      <c r="Y30" s="228" t="str">
        <f t="shared" si="2"/>
        <v>Proje Başlığı: </v>
      </c>
      <c r="Z30" s="228" t="str">
        <f t="shared" si="2"/>
        <v>Proje Başlığı: </v>
      </c>
      <c r="AA30" s="228" t="str">
        <f t="shared" si="2"/>
        <v>Proje Başlığı: </v>
      </c>
      <c r="AB30" s="228" t="str">
        <f t="shared" si="2"/>
        <v>Proje Başlığı: </v>
      </c>
      <c r="AC30" s="228" t="str">
        <f t="shared" si="2"/>
        <v>Proje Başlığı: </v>
      </c>
      <c r="AD30" s="228" t="str">
        <f t="shared" si="2"/>
        <v>Proje Başlığı: </v>
      </c>
      <c r="AE30" s="228" t="str">
        <f t="shared" si="2"/>
        <v>Proje Başlığı: </v>
      </c>
      <c r="AF30" s="229" t="str">
        <f t="shared" si="2"/>
        <v>Proje Başlığı: </v>
      </c>
      <c r="AG30" s="13"/>
      <c r="AH30" s="1"/>
      <c r="AI30" s="1"/>
      <c r="AJ30" s="1"/>
      <c r="AK30" s="1"/>
      <c r="AL30" s="1"/>
      <c r="AM30" s="1"/>
      <c r="AN30" s="1"/>
      <c r="AO30" s="1"/>
      <c r="AP30" s="1"/>
      <c r="AQ30" s="1"/>
      <c r="AR30" s="1"/>
      <c r="AS30" s="96"/>
      <c r="AT30" s="1"/>
    </row>
    <row r="31" spans="1:46" ht="15.75">
      <c r="A31" s="1"/>
      <c r="B31" s="12"/>
      <c r="C31" s="227" t="str">
        <f>"Proje Başlığı: "&amp;IF(ProjeAdi="","",ProjeAdi)</f>
        <v>Proje Başlığı: </v>
      </c>
      <c r="D31" s="228" t="str">
        <f t="shared" si="0"/>
        <v>Proje Başlığı: </v>
      </c>
      <c r="E31" s="228" t="str">
        <f t="shared" si="0"/>
        <v>Proje Başlığı: </v>
      </c>
      <c r="F31" s="228" t="str">
        <f t="shared" si="0"/>
        <v>Proje Başlığı: </v>
      </c>
      <c r="G31" s="228" t="str">
        <f t="shared" si="0"/>
        <v>Proje Başlığı: </v>
      </c>
      <c r="H31" s="228" t="str">
        <f t="shared" si="0"/>
        <v>Proje Başlığı: </v>
      </c>
      <c r="I31" s="228" t="str">
        <f t="shared" si="0"/>
        <v>Proje Başlığı: </v>
      </c>
      <c r="J31" s="228" t="str">
        <f t="shared" si="0"/>
        <v>Proje Başlığı: </v>
      </c>
      <c r="K31" s="228" t="str">
        <f t="shared" si="0"/>
        <v>Proje Başlığı: </v>
      </c>
      <c r="L31" s="228" t="str">
        <f t="shared" si="0"/>
        <v>Proje Başlığı: </v>
      </c>
      <c r="M31" s="228" t="str">
        <f t="shared" si="0"/>
        <v>Proje Başlığı: </v>
      </c>
      <c r="N31" s="228" t="str">
        <f t="shared" si="1"/>
        <v>Proje Başlığı: </v>
      </c>
      <c r="O31" s="228" t="str">
        <f t="shared" si="1"/>
        <v>Proje Başlığı: </v>
      </c>
      <c r="P31" s="228" t="str">
        <f t="shared" si="1"/>
        <v>Proje Başlığı: </v>
      </c>
      <c r="Q31" s="228" t="str">
        <f t="shared" si="1"/>
        <v>Proje Başlığı: </v>
      </c>
      <c r="R31" s="228" t="str">
        <f t="shared" si="1"/>
        <v>Proje Başlığı: </v>
      </c>
      <c r="S31" s="228" t="str">
        <f t="shared" si="1"/>
        <v>Proje Başlığı: </v>
      </c>
      <c r="T31" s="228" t="str">
        <f t="shared" si="1"/>
        <v>Proje Başlığı: </v>
      </c>
      <c r="U31" s="228" t="str">
        <f t="shared" si="1"/>
        <v>Proje Başlığı: </v>
      </c>
      <c r="V31" s="228" t="str">
        <f t="shared" si="1"/>
        <v>Proje Başlığı: </v>
      </c>
      <c r="W31" s="228" t="str">
        <f t="shared" si="1"/>
        <v>Proje Başlığı: </v>
      </c>
      <c r="X31" s="228" t="str">
        <f t="shared" si="2"/>
        <v>Proje Başlığı: </v>
      </c>
      <c r="Y31" s="228" t="str">
        <f t="shared" si="2"/>
        <v>Proje Başlığı: </v>
      </c>
      <c r="Z31" s="228" t="str">
        <f t="shared" si="2"/>
        <v>Proje Başlığı: </v>
      </c>
      <c r="AA31" s="228" t="str">
        <f t="shared" si="2"/>
        <v>Proje Başlığı: </v>
      </c>
      <c r="AB31" s="228" t="str">
        <f t="shared" si="2"/>
        <v>Proje Başlığı: </v>
      </c>
      <c r="AC31" s="228" t="str">
        <f t="shared" si="2"/>
        <v>Proje Başlığı: </v>
      </c>
      <c r="AD31" s="228" t="str">
        <f t="shared" si="2"/>
        <v>Proje Başlığı: </v>
      </c>
      <c r="AE31" s="228" t="str">
        <f t="shared" si="2"/>
        <v>Proje Başlığı: </v>
      </c>
      <c r="AF31" s="229" t="str">
        <f t="shared" si="2"/>
        <v>Proje Başlığı: </v>
      </c>
      <c r="AG31" s="13"/>
      <c r="AH31" s="1"/>
      <c r="AI31" s="1"/>
      <c r="AJ31" s="1"/>
      <c r="AK31" s="1"/>
      <c r="AL31" s="1"/>
      <c r="AM31" s="1"/>
      <c r="AN31" s="1"/>
      <c r="AO31" s="1"/>
      <c r="AP31" s="1"/>
      <c r="AQ31" s="1"/>
      <c r="AR31" s="1"/>
      <c r="AS31" s="1"/>
      <c r="AT31" s="1"/>
    </row>
    <row r="32" spans="1:46" ht="15.75">
      <c r="A32" s="1"/>
      <c r="B32" s="12"/>
      <c r="C32" s="230" t="str">
        <f>"Proje Başlığı: "&amp;IF(ProjeAdi="","",ProjeAdi)</f>
        <v>Proje Başlığı: </v>
      </c>
      <c r="D32" s="231" t="str">
        <f t="shared" si="0"/>
        <v>Proje Başlığı: </v>
      </c>
      <c r="E32" s="231" t="str">
        <f t="shared" si="0"/>
        <v>Proje Başlığı: </v>
      </c>
      <c r="F32" s="231" t="str">
        <f t="shared" si="0"/>
        <v>Proje Başlığı: </v>
      </c>
      <c r="G32" s="231" t="str">
        <f t="shared" si="0"/>
        <v>Proje Başlığı: </v>
      </c>
      <c r="H32" s="231" t="str">
        <f t="shared" si="0"/>
        <v>Proje Başlığı: </v>
      </c>
      <c r="I32" s="231" t="str">
        <f t="shared" si="0"/>
        <v>Proje Başlığı: </v>
      </c>
      <c r="J32" s="231" t="str">
        <f t="shared" si="0"/>
        <v>Proje Başlığı: </v>
      </c>
      <c r="K32" s="231" t="str">
        <f t="shared" si="0"/>
        <v>Proje Başlığı: </v>
      </c>
      <c r="L32" s="231" t="str">
        <f t="shared" si="0"/>
        <v>Proje Başlığı: </v>
      </c>
      <c r="M32" s="231" t="str">
        <f t="shared" si="0"/>
        <v>Proje Başlığı: </v>
      </c>
      <c r="N32" s="231" t="str">
        <f t="shared" si="1"/>
        <v>Proje Başlığı: </v>
      </c>
      <c r="O32" s="231" t="str">
        <f t="shared" si="1"/>
        <v>Proje Başlığı: </v>
      </c>
      <c r="P32" s="231" t="str">
        <f t="shared" si="1"/>
        <v>Proje Başlığı: </v>
      </c>
      <c r="Q32" s="231" t="str">
        <f t="shared" si="1"/>
        <v>Proje Başlığı: </v>
      </c>
      <c r="R32" s="231" t="str">
        <f t="shared" si="1"/>
        <v>Proje Başlığı: </v>
      </c>
      <c r="S32" s="231" t="str">
        <f t="shared" si="1"/>
        <v>Proje Başlığı: </v>
      </c>
      <c r="T32" s="231" t="str">
        <f t="shared" si="1"/>
        <v>Proje Başlığı: </v>
      </c>
      <c r="U32" s="231" t="str">
        <f t="shared" si="1"/>
        <v>Proje Başlığı: </v>
      </c>
      <c r="V32" s="231" t="str">
        <f t="shared" si="1"/>
        <v>Proje Başlığı: </v>
      </c>
      <c r="W32" s="231" t="str">
        <f t="shared" si="1"/>
        <v>Proje Başlığı: </v>
      </c>
      <c r="X32" s="231" t="str">
        <f t="shared" si="2"/>
        <v>Proje Başlığı: </v>
      </c>
      <c r="Y32" s="231" t="str">
        <f t="shared" si="2"/>
        <v>Proje Başlığı: </v>
      </c>
      <c r="Z32" s="231" t="str">
        <f t="shared" si="2"/>
        <v>Proje Başlığı: </v>
      </c>
      <c r="AA32" s="231" t="str">
        <f t="shared" si="2"/>
        <v>Proje Başlığı: </v>
      </c>
      <c r="AB32" s="231" t="str">
        <f t="shared" si="2"/>
        <v>Proje Başlığı: </v>
      </c>
      <c r="AC32" s="231" t="str">
        <f t="shared" si="2"/>
        <v>Proje Başlığı: </v>
      </c>
      <c r="AD32" s="231" t="str">
        <f t="shared" si="2"/>
        <v>Proje Başlığı: </v>
      </c>
      <c r="AE32" s="231" t="str">
        <f t="shared" si="2"/>
        <v>Proje Başlığı: </v>
      </c>
      <c r="AF32" s="232" t="str">
        <f t="shared" si="2"/>
        <v>Proje Başlığı: </v>
      </c>
      <c r="AG32" s="13"/>
      <c r="AH32" s="1"/>
      <c r="AI32" s="1"/>
      <c r="AJ32" s="1"/>
      <c r="AK32" s="1"/>
      <c r="AL32" s="1"/>
      <c r="AM32" s="1"/>
      <c r="AN32" s="1"/>
      <c r="AO32" s="1"/>
      <c r="AP32" s="1"/>
      <c r="AQ32" s="1"/>
      <c r="AR32" s="1"/>
      <c r="AS32" s="1"/>
      <c r="AT32" s="1"/>
    </row>
    <row r="33" spans="1:46" ht="15.75">
      <c r="A33" s="1"/>
      <c r="B33" s="12"/>
      <c r="C33" s="14" t="s">
        <v>94</v>
      </c>
      <c r="D33" s="14"/>
      <c r="E33" s="14"/>
      <c r="F33" s="14"/>
      <c r="G33" s="14"/>
      <c r="H33" s="14"/>
      <c r="I33" s="14"/>
      <c r="J33" s="14"/>
      <c r="K33" s="14"/>
      <c r="L33" s="14"/>
      <c r="M33" s="223">
        <f>IF(Baslangic="","",Baslangic)</f>
      </c>
      <c r="N33" s="223"/>
      <c r="O33" s="223"/>
      <c r="P33" s="223"/>
      <c r="Q33" s="223"/>
      <c r="R33" s="223"/>
      <c r="S33" s="223"/>
      <c r="T33" s="223"/>
      <c r="U33" s="14"/>
      <c r="V33" s="14"/>
      <c r="W33" s="14"/>
      <c r="X33" s="14"/>
      <c r="Y33" s="14"/>
      <c r="Z33" s="14"/>
      <c r="AA33" s="14"/>
      <c r="AB33" s="14"/>
      <c r="AC33" s="14"/>
      <c r="AD33" s="14"/>
      <c r="AE33" s="14"/>
      <c r="AF33" s="14"/>
      <c r="AG33" s="13"/>
      <c r="AH33" s="1"/>
      <c r="AI33" s="1"/>
      <c r="AJ33" s="1"/>
      <c r="AR33" s="81"/>
      <c r="AS33" s="1"/>
      <c r="AT33" s="1"/>
    </row>
    <row r="34" spans="1:46" ht="15.75">
      <c r="A34" s="1"/>
      <c r="B34" s="12"/>
      <c r="C34" s="14" t="s">
        <v>95</v>
      </c>
      <c r="D34" s="14"/>
      <c r="E34" s="14"/>
      <c r="F34" s="14"/>
      <c r="G34" s="14"/>
      <c r="H34" s="14"/>
      <c r="I34" s="14"/>
      <c r="J34" s="14"/>
      <c r="K34" s="14"/>
      <c r="L34" s="14"/>
      <c r="M34" s="223">
        <f>IF(Bitis="","",Bitis)</f>
      </c>
      <c r="N34" s="223"/>
      <c r="O34" s="223"/>
      <c r="P34" s="223"/>
      <c r="Q34" s="223"/>
      <c r="R34" s="223"/>
      <c r="S34" s="223"/>
      <c r="T34" s="223"/>
      <c r="U34" s="14"/>
      <c r="V34" s="14"/>
      <c r="W34" s="14"/>
      <c r="X34" s="14"/>
      <c r="Y34" s="14"/>
      <c r="Z34" s="14"/>
      <c r="AA34" s="14"/>
      <c r="AB34" s="14"/>
      <c r="AC34" s="14"/>
      <c r="AD34" s="14"/>
      <c r="AE34" s="14"/>
      <c r="AF34" s="14"/>
      <c r="AG34" s="13"/>
      <c r="AH34" s="1"/>
      <c r="AI34" s="1"/>
      <c r="AJ34" s="1"/>
      <c r="AK34" s="1"/>
      <c r="AL34" s="1"/>
      <c r="AM34" s="1"/>
      <c r="AN34" s="1"/>
      <c r="AO34" s="1"/>
      <c r="AP34" s="1"/>
      <c r="AQ34" s="1"/>
      <c r="AR34" s="1"/>
      <c r="AS34" s="1"/>
      <c r="AT34" s="1"/>
    </row>
    <row r="35" spans="1:46" ht="15.75">
      <c r="A35" s="1"/>
      <c r="B35" s="12"/>
      <c r="C35" s="14" t="s">
        <v>96</v>
      </c>
      <c r="D35" s="14"/>
      <c r="E35" s="14"/>
      <c r="F35" s="14"/>
      <c r="G35" s="14"/>
      <c r="H35" s="14"/>
      <c r="I35" s="14"/>
      <c r="J35" s="14"/>
      <c r="K35" s="14"/>
      <c r="L35" s="14"/>
      <c r="M35" s="223" t="str">
        <f>IF(Sure1="","",Sure1)&amp;" "&amp;IF(Sure2="","",Sure2)</f>
        <v> </v>
      </c>
      <c r="N35" s="223"/>
      <c r="O35" s="223"/>
      <c r="P35" s="223"/>
      <c r="Q35" s="223"/>
      <c r="R35" s="223"/>
      <c r="S35" s="223"/>
      <c r="T35" s="223"/>
      <c r="U35" s="14"/>
      <c r="V35" s="14"/>
      <c r="W35" s="14"/>
      <c r="X35" s="14"/>
      <c r="Y35" s="14"/>
      <c r="Z35" s="14"/>
      <c r="AA35" s="14"/>
      <c r="AB35" s="14"/>
      <c r="AC35" s="14"/>
      <c r="AD35" s="14"/>
      <c r="AE35" s="14"/>
      <c r="AF35" s="14"/>
      <c r="AG35" s="13"/>
      <c r="AH35" s="1"/>
      <c r="AI35" s="1"/>
      <c r="AJ35" s="1"/>
      <c r="AK35" s="1"/>
      <c r="AL35" s="1"/>
      <c r="AM35" s="1"/>
      <c r="AN35" s="1"/>
      <c r="AO35" s="1"/>
      <c r="AP35" s="1"/>
      <c r="AQ35" s="1"/>
      <c r="AR35" s="1"/>
      <c r="AS35" s="1"/>
      <c r="AT35" s="1"/>
    </row>
    <row r="36" spans="1:46" ht="15.75">
      <c r="A36" s="1"/>
      <c r="B36" s="1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3"/>
      <c r="AH36" s="1"/>
      <c r="AI36" s="1"/>
      <c r="AJ36" s="1"/>
      <c r="AK36" s="1"/>
      <c r="AL36" s="1"/>
      <c r="AM36" s="1"/>
      <c r="AN36" s="1"/>
      <c r="AO36" s="1"/>
      <c r="AP36" s="1"/>
      <c r="AQ36" s="1"/>
      <c r="AR36" s="1"/>
      <c r="AS36" s="1"/>
      <c r="AT36" s="1"/>
    </row>
    <row r="37" spans="1:46" ht="15.75">
      <c r="A37" s="1"/>
      <c r="B37" s="12"/>
      <c r="C37" s="28" t="s">
        <v>97</v>
      </c>
      <c r="D37" s="14"/>
      <c r="E37" s="14"/>
      <c r="F37" s="14"/>
      <c r="G37" s="14"/>
      <c r="H37" s="14"/>
      <c r="I37" s="14"/>
      <c r="J37" s="14"/>
      <c r="K37" s="14"/>
      <c r="L37" s="14"/>
      <c r="M37" s="14"/>
      <c r="N37" s="14"/>
      <c r="O37" s="14"/>
      <c r="P37" s="14"/>
      <c r="Q37" s="14"/>
      <c r="R37" s="14"/>
      <c r="S37" s="14"/>
      <c r="T37" s="14"/>
      <c r="U37" s="14"/>
      <c r="V37" s="14"/>
      <c r="W37" s="14"/>
      <c r="X37" s="28" t="s">
        <v>99</v>
      </c>
      <c r="Y37" s="14"/>
      <c r="Z37" s="14"/>
      <c r="AA37" s="28"/>
      <c r="AB37" s="28" t="s">
        <v>100</v>
      </c>
      <c r="AC37" s="14"/>
      <c r="AD37" s="14"/>
      <c r="AE37" s="14"/>
      <c r="AF37" s="14"/>
      <c r="AG37" s="13"/>
      <c r="AH37" s="1"/>
      <c r="AI37" s="1"/>
      <c r="AJ37" s="1"/>
      <c r="AK37" s="1"/>
      <c r="AL37" s="1"/>
      <c r="AM37" s="1"/>
      <c r="AN37" s="1"/>
      <c r="AO37" s="1"/>
      <c r="AP37" s="1"/>
      <c r="AQ37" s="1"/>
      <c r="AR37" s="1"/>
      <c r="AS37" s="1"/>
      <c r="AT37" s="1"/>
    </row>
    <row r="38" spans="1:46" ht="15.75">
      <c r="A38" s="1"/>
      <c r="B38" s="12"/>
      <c r="C38" s="14" t="str">
        <f>IF(PY1_Unvan="","",PY1_Unvan)&amp;" "&amp;IF(PY1_Ad="","",PROPER(PY1_Ad))&amp;" "&amp;IF(PY1_Soyad="","",UPPER(PY1_Soyad))</f>
        <v>  </v>
      </c>
      <c r="D38" s="14"/>
      <c r="E38" s="14"/>
      <c r="F38" s="14"/>
      <c r="G38" s="14"/>
      <c r="H38" s="14"/>
      <c r="I38" s="14"/>
      <c r="J38" s="14"/>
      <c r="K38" s="14"/>
      <c r="L38" s="14"/>
      <c r="M38" s="14"/>
      <c r="N38" s="14"/>
      <c r="O38" s="14"/>
      <c r="P38" s="14"/>
      <c r="Q38" s="14"/>
      <c r="R38" s="14"/>
      <c r="S38" s="14"/>
      <c r="T38" s="14"/>
      <c r="U38" s="14"/>
      <c r="V38" s="14"/>
      <c r="W38" s="14"/>
      <c r="X38" s="14"/>
      <c r="Y38" s="14"/>
      <c r="Z38" s="14"/>
      <c r="AA38" s="17"/>
      <c r="AB38" s="222">
        <f ca="1">TODAY()</f>
        <v>42751</v>
      </c>
      <c r="AC38" s="222"/>
      <c r="AD38" s="222"/>
      <c r="AE38" s="222"/>
      <c r="AF38" s="222"/>
      <c r="AG38" s="13"/>
      <c r="AH38" s="1"/>
      <c r="AI38" s="1"/>
      <c r="AJ38" s="1"/>
      <c r="AK38" s="1"/>
      <c r="AL38" s="1"/>
      <c r="AM38" s="1"/>
      <c r="AN38" s="1"/>
      <c r="AO38" s="1"/>
      <c r="AP38" s="1"/>
      <c r="AQ38" s="1"/>
      <c r="AR38" s="1"/>
      <c r="AS38" s="1"/>
      <c r="AT38" s="1"/>
    </row>
    <row r="39" spans="1:46" ht="15.75">
      <c r="A39" s="1"/>
      <c r="B39" s="1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3"/>
      <c r="AH39" s="1"/>
      <c r="AI39" s="1"/>
      <c r="AJ39" s="1"/>
      <c r="AK39" s="1"/>
      <c r="AL39" s="1"/>
      <c r="AM39" s="1"/>
      <c r="AN39" s="1"/>
      <c r="AO39" s="1"/>
      <c r="AP39" s="1"/>
      <c r="AQ39" s="1"/>
      <c r="AR39" s="1"/>
      <c r="AS39" s="1"/>
      <c r="AT39" s="1"/>
    </row>
    <row r="40" spans="1:46" ht="15.75">
      <c r="A40" s="1"/>
      <c r="B40" s="12"/>
      <c r="C40" s="14" t="str">
        <f>IF(OR(PY2_Unvan="",PY2_Ad=""),"",PY2_Unvan)&amp;" "&amp;IF(PY2_Ad="","",PROPER(PY2_Ad))&amp;" "&amp;IF(PY2_Soyad="","",UPPER(PY2_Soyad))</f>
        <v>  </v>
      </c>
      <c r="D40" s="14"/>
      <c r="E40" s="14"/>
      <c r="F40" s="14"/>
      <c r="G40" s="14"/>
      <c r="H40" s="14"/>
      <c r="I40" s="14"/>
      <c r="J40" s="14"/>
      <c r="K40" s="14"/>
      <c r="L40" s="14"/>
      <c r="M40" s="14"/>
      <c r="N40" s="14"/>
      <c r="O40" s="14"/>
      <c r="P40" s="14"/>
      <c r="Q40" s="14"/>
      <c r="R40" s="14"/>
      <c r="S40" s="14"/>
      <c r="T40" s="14"/>
      <c r="U40" s="14"/>
      <c r="V40" s="14"/>
      <c r="W40" s="14"/>
      <c r="X40" s="14"/>
      <c r="Y40" s="14"/>
      <c r="Z40" s="14"/>
      <c r="AA40" s="17"/>
      <c r="AB40" s="223"/>
      <c r="AC40" s="223"/>
      <c r="AD40" s="223"/>
      <c r="AE40" s="223"/>
      <c r="AF40" s="223"/>
      <c r="AG40" s="13"/>
      <c r="AH40" s="1"/>
      <c r="AI40" s="1"/>
      <c r="AJ40" s="1"/>
      <c r="AK40" s="1"/>
      <c r="AL40" s="1"/>
      <c r="AM40" s="1"/>
      <c r="AN40" s="1"/>
      <c r="AO40" s="1"/>
      <c r="AP40" s="1"/>
      <c r="AQ40" s="1"/>
      <c r="AR40" s="1"/>
      <c r="AS40" s="1"/>
      <c r="AT40" s="1"/>
    </row>
    <row r="41" spans="1:46" ht="15.75">
      <c r="A41" s="1"/>
      <c r="B41" s="12"/>
      <c r="C41" s="28" t="s">
        <v>72</v>
      </c>
      <c r="D41" s="14"/>
      <c r="E41" s="14"/>
      <c r="F41" s="14"/>
      <c r="G41" s="14"/>
      <c r="H41" s="14"/>
      <c r="I41" s="14"/>
      <c r="J41" s="14"/>
      <c r="K41" s="14"/>
      <c r="L41" s="14"/>
      <c r="M41" s="14"/>
      <c r="N41" s="14"/>
      <c r="O41" s="28" t="s">
        <v>98</v>
      </c>
      <c r="P41" s="14"/>
      <c r="Q41" s="14"/>
      <c r="R41" s="14"/>
      <c r="S41" s="14"/>
      <c r="T41" s="14"/>
      <c r="U41" s="14"/>
      <c r="V41" s="14"/>
      <c r="W41" s="14"/>
      <c r="X41" s="28" t="s">
        <v>99</v>
      </c>
      <c r="Y41" s="14"/>
      <c r="Z41" s="14"/>
      <c r="AA41" s="28"/>
      <c r="AB41" s="28" t="s">
        <v>100</v>
      </c>
      <c r="AC41" s="14"/>
      <c r="AD41" s="14"/>
      <c r="AE41" s="14"/>
      <c r="AF41" s="14"/>
      <c r="AG41" s="13"/>
      <c r="AH41" s="1"/>
      <c r="AI41" s="1"/>
      <c r="AJ41" s="1"/>
      <c r="AK41" s="1"/>
      <c r="AL41" s="1"/>
      <c r="AM41" s="1"/>
      <c r="AN41" s="1"/>
      <c r="AO41" s="1"/>
      <c r="AP41" s="1"/>
      <c r="AQ41" s="1"/>
      <c r="AR41" s="1"/>
      <c r="AS41" s="1"/>
      <c r="AT41" s="1"/>
    </row>
    <row r="42" spans="1:46" ht="15.75" customHeight="1">
      <c r="A42" s="1"/>
      <c r="B42" s="12"/>
      <c r="C42" s="221" t="str">
        <f>IF(Fakulte="Diğer (Yüksek Okul, Enstitü, Araştırma Merkezi, vs.)",IF(Bolum="","",Bolum),IF(Fakulte="","",Fakulte))&amp;CHAR(10)&amp;IF(Fakulte="Diğer (Yüksek Okul, Enstitü, Araştırma Merkezi, vs.)","",IF(Bolum="","",Bolum))</f>
        <v>
</v>
      </c>
      <c r="D42" s="221"/>
      <c r="E42" s="221"/>
      <c r="F42" s="221"/>
      <c r="G42" s="221"/>
      <c r="H42" s="221"/>
      <c r="I42" s="221"/>
      <c r="J42" s="221"/>
      <c r="K42" s="221"/>
      <c r="L42" s="221"/>
      <c r="M42" s="221"/>
      <c r="N42" s="221"/>
      <c r="O42" s="214" t="str">
        <f>IF(Fakulte="Diğer (Yüksek Okul, Enstitü, Araştırma Merkezi, vs.)",AF19,IF(OR(O2_Unvan="",O2_Ad=""),"",O2_Unvan)&amp;" "&amp;IF(O2_Ad="","",PROPER(O2_Ad))&amp;" "&amp;IF(O2_Soyad="","",UPPER(O2_Soyad)))</f>
        <v>  </v>
      </c>
      <c r="P42" s="214"/>
      <c r="Q42" s="214"/>
      <c r="R42" s="214"/>
      <c r="S42" s="214"/>
      <c r="T42" s="214"/>
      <c r="U42" s="214"/>
      <c r="V42" s="214"/>
      <c r="W42" s="214"/>
      <c r="X42" s="14"/>
      <c r="Y42" s="14"/>
      <c r="Z42" s="14"/>
      <c r="AA42" s="17"/>
      <c r="AB42" s="222">
        <f ca="1">TODAY()</f>
        <v>42751</v>
      </c>
      <c r="AC42" s="222"/>
      <c r="AD42" s="222"/>
      <c r="AE42" s="222"/>
      <c r="AF42" s="222"/>
      <c r="AG42" s="13"/>
      <c r="AH42" s="1"/>
      <c r="AI42" s="1"/>
      <c r="AJ42" s="1"/>
      <c r="AK42" s="1"/>
      <c r="AL42" s="1"/>
      <c r="AM42" s="1"/>
      <c r="AN42" s="1"/>
      <c r="AO42" s="1"/>
      <c r="AP42" s="1"/>
      <c r="AQ42" s="1"/>
      <c r="AR42" s="1"/>
      <c r="AS42" s="1"/>
      <c r="AT42" s="1"/>
    </row>
    <row r="43" spans="1:46" ht="15.75">
      <c r="A43" s="1"/>
      <c r="B43" s="12"/>
      <c r="C43" s="221"/>
      <c r="D43" s="221"/>
      <c r="E43" s="221"/>
      <c r="F43" s="221"/>
      <c r="G43" s="221"/>
      <c r="H43" s="221"/>
      <c r="I43" s="221"/>
      <c r="J43" s="221"/>
      <c r="K43" s="221"/>
      <c r="L43" s="221"/>
      <c r="M43" s="221"/>
      <c r="N43" s="221"/>
      <c r="O43" s="214"/>
      <c r="P43" s="214"/>
      <c r="Q43" s="214"/>
      <c r="R43" s="214"/>
      <c r="S43" s="214"/>
      <c r="T43" s="214"/>
      <c r="U43" s="214"/>
      <c r="V43" s="214"/>
      <c r="W43" s="214"/>
      <c r="X43" s="14"/>
      <c r="Y43" s="14"/>
      <c r="Z43" s="14"/>
      <c r="AA43" s="14"/>
      <c r="AB43" s="14"/>
      <c r="AC43" s="14"/>
      <c r="AD43" s="14"/>
      <c r="AE43" s="14"/>
      <c r="AF43" s="14"/>
      <c r="AG43" s="13"/>
      <c r="AH43" s="1"/>
      <c r="AI43" s="1"/>
      <c r="AJ43" s="1"/>
      <c r="AK43" s="1"/>
      <c r="AL43" s="1"/>
      <c r="AM43" s="1"/>
      <c r="AN43" s="1"/>
      <c r="AO43" s="1"/>
      <c r="AP43" s="1"/>
      <c r="AQ43" s="1"/>
      <c r="AR43" s="1"/>
      <c r="AS43" s="1"/>
      <c r="AT43" s="1"/>
    </row>
    <row r="44" spans="1:46" ht="15.75">
      <c r="A44" s="1"/>
      <c r="B44" s="12"/>
      <c r="C44" s="221"/>
      <c r="D44" s="221"/>
      <c r="E44" s="221"/>
      <c r="F44" s="221"/>
      <c r="G44" s="221"/>
      <c r="H44" s="221"/>
      <c r="I44" s="221"/>
      <c r="J44" s="221"/>
      <c r="K44" s="221"/>
      <c r="L44" s="221"/>
      <c r="M44" s="221"/>
      <c r="N44" s="221"/>
      <c r="O44" s="214"/>
      <c r="P44" s="214"/>
      <c r="Q44" s="214"/>
      <c r="R44" s="214"/>
      <c r="S44" s="214"/>
      <c r="T44" s="214"/>
      <c r="U44" s="214"/>
      <c r="V44" s="214"/>
      <c r="W44" s="214"/>
      <c r="X44" s="14"/>
      <c r="Y44" s="14"/>
      <c r="Z44" s="14"/>
      <c r="AA44" s="14"/>
      <c r="AB44" s="14"/>
      <c r="AC44" s="14"/>
      <c r="AD44" s="14"/>
      <c r="AE44" s="14"/>
      <c r="AF44" s="14"/>
      <c r="AG44" s="13"/>
      <c r="AH44" s="1"/>
      <c r="AI44" s="1"/>
      <c r="AJ44" s="1"/>
      <c r="AK44" s="1"/>
      <c r="AL44" s="1"/>
      <c r="AM44" s="1"/>
      <c r="AN44" s="1"/>
      <c r="AO44" s="1"/>
      <c r="AP44" s="1"/>
      <c r="AQ44" s="1"/>
      <c r="AR44" s="1"/>
      <c r="AS44" s="1"/>
      <c r="AT44" s="1"/>
    </row>
    <row r="45" spans="1:46" ht="15.75">
      <c r="A45" s="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3"/>
      <c r="AH45" s="1"/>
      <c r="AI45" s="1"/>
      <c r="AJ45" s="1"/>
      <c r="AK45" s="1"/>
      <c r="AL45" s="1"/>
      <c r="AM45" s="1"/>
      <c r="AN45" s="1"/>
      <c r="AO45" s="1"/>
      <c r="AP45" s="1"/>
      <c r="AQ45" s="1"/>
      <c r="AR45" s="1"/>
      <c r="AS45" s="1"/>
      <c r="AT45" s="1"/>
    </row>
    <row r="46" spans="1:46" ht="15.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5.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5.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5.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5.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5.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5.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5.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5.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5.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5.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5.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5.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ht="15.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ht="15.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ht="15.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ht="15.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ht="15.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ht="15.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ht="15.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ht="15.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5.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ht="15.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5.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ht="15.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5.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5.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5.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5.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5.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ht="15.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5.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ht="15.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5.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ht="15.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5.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5.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5.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ht="15.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5.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sheetData>
  <sheetProtection sheet="1"/>
  <mergeCells count="14">
    <mergeCell ref="C28:AF32"/>
    <mergeCell ref="M33:T33"/>
    <mergeCell ref="M34:T34"/>
    <mergeCell ref="M35:T35"/>
    <mergeCell ref="C15:AF17"/>
    <mergeCell ref="G5:AD7"/>
    <mergeCell ref="B9:AG9"/>
    <mergeCell ref="C11:U11"/>
    <mergeCell ref="AA11:AF11"/>
    <mergeCell ref="C42:N44"/>
    <mergeCell ref="O42:W44"/>
    <mergeCell ref="AB42:AF42"/>
    <mergeCell ref="AB38:AF38"/>
    <mergeCell ref="AB40:AF40"/>
  </mergeCells>
  <printOptions/>
  <pageMargins left="0.8464566929133859" right="0.5905511811023623" top="0.984251968503937" bottom="0.984251968503937" header="0.5118110236220472" footer="0.5118110236220472"/>
  <pageSetup horizontalDpi="300" verticalDpi="300" orientation="portrait" paperSize="9" r:id="rId2"/>
  <ignoredErrors>
    <ignoredError sqref="AA11 C42 AB38 AB42 AF18" unlockedFormula="1"/>
  </ignoredErrors>
  <drawing r:id="rId1"/>
</worksheet>
</file>

<file path=xl/worksheets/sheet3.xml><?xml version="1.0" encoding="utf-8"?>
<worksheet xmlns="http://schemas.openxmlformats.org/spreadsheetml/2006/main" xmlns:r="http://schemas.openxmlformats.org/officeDocument/2006/relationships">
  <sheetPr codeName="Sayfa3"/>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tr">
        <f>"Sayfa 2"&amp;IF(Aka_Sayi&gt;25,"-a","")</f>
        <v>Sayfa 2</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14">
        <f>IF(Konusu="","",Konusu)</f>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13"/>
    </row>
    <row r="5" spans="2:33" ht="15.75" customHeight="1">
      <c r="B5" s="12"/>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13"/>
    </row>
    <row r="6" spans="2:33" ht="15.75" customHeight="1">
      <c r="B6" s="12"/>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13"/>
    </row>
    <row r="7" spans="2:33" ht="15.75" customHeight="1">
      <c r="B7" s="12"/>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13"/>
    </row>
    <row r="8" spans="2:33" ht="15.75" customHeight="1">
      <c r="B8" s="12"/>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13"/>
    </row>
    <row r="9" spans="2:33" ht="15.75" customHeight="1">
      <c r="B9" s="12"/>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13"/>
    </row>
    <row r="10" spans="2:33" ht="15.75" customHeight="1">
      <c r="B10" s="12"/>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13"/>
    </row>
    <row r="11" spans="2:33" ht="15.75" customHeight="1">
      <c r="B11" s="12"/>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13"/>
    </row>
    <row r="12" spans="2:33" ht="14.25" customHeight="1">
      <c r="B12" s="248" t="str">
        <f>"TABLO 1"&amp;IF(Aka_Sayi&gt;25,"-a","")&amp;": PROJEDE GÖREV ALAN ÜNİVERSİTE AKADEMİK PERSONELİ VE İLGİLİ ÖDEMELER"</f>
        <v>TABLO 1: PROJEDE GÖREV ALAN ÜNİVERSİTE AKADEMİK PERSONELİ VE İLGİLİ ÖDEMELER</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50"/>
    </row>
    <row r="13" spans="2:33" ht="14.25" customHeight="1">
      <c r="B13" s="251" t="s">
        <v>162</v>
      </c>
      <c r="C13" s="252"/>
      <c r="D13" s="252"/>
      <c r="E13" s="252"/>
      <c r="F13" s="252"/>
      <c r="G13" s="252"/>
      <c r="H13" s="252"/>
      <c r="I13" s="252"/>
      <c r="J13" s="252"/>
      <c r="K13" s="252"/>
      <c r="L13" s="252"/>
      <c r="M13" s="252"/>
      <c r="N13" s="252"/>
      <c r="O13" s="252"/>
      <c r="P13" s="252"/>
      <c r="Q13" s="252"/>
      <c r="R13" s="253">
        <v>1</v>
      </c>
      <c r="S13" s="253"/>
      <c r="T13" s="253"/>
      <c r="U13" s="253"/>
      <c r="V13" s="253"/>
      <c r="W13" s="253"/>
      <c r="X13" s="253">
        <v>2</v>
      </c>
      <c r="Y13" s="253"/>
      <c r="Z13" s="253"/>
      <c r="AA13" s="253"/>
      <c r="AB13" s="253">
        <v>3</v>
      </c>
      <c r="AC13" s="253"/>
      <c r="AD13" s="253"/>
      <c r="AE13" s="253"/>
      <c r="AF13" s="253"/>
      <c r="AG13" s="253"/>
    </row>
    <row r="14" spans="2:33" ht="14.25" customHeight="1">
      <c r="B14" s="252"/>
      <c r="C14" s="252"/>
      <c r="D14" s="252"/>
      <c r="E14" s="252"/>
      <c r="F14" s="252"/>
      <c r="G14" s="252"/>
      <c r="H14" s="252"/>
      <c r="I14" s="252"/>
      <c r="J14" s="252"/>
      <c r="K14" s="252"/>
      <c r="L14" s="252"/>
      <c r="M14" s="252"/>
      <c r="N14" s="252"/>
      <c r="O14" s="252"/>
      <c r="P14" s="252"/>
      <c r="Q14" s="252"/>
      <c r="R14" s="263" t="str">
        <f>"Alacağı Brüt Ücret*"&amp;CHAR(10)&amp;"("&amp;ParaBirimi&amp;"/Ay)"</f>
        <v>Alacağı Brüt Ücret*
(TL/Ay)</v>
      </c>
      <c r="S14" s="253"/>
      <c r="T14" s="253"/>
      <c r="U14" s="253"/>
      <c r="V14" s="253"/>
      <c r="W14" s="253"/>
      <c r="X14" s="263" t="s">
        <v>102</v>
      </c>
      <c r="Y14" s="253"/>
      <c r="Z14" s="253"/>
      <c r="AA14" s="253"/>
      <c r="AB14" s="254" t="str">
        <f>"Proje Maliyetine"&amp;CHAR(10)&amp;"Girecek Tutar"&amp;CHAR(10)&amp;"("&amp;ParaBirimi&amp;")"</f>
        <v>Proje Maliyetine
Girecek Tutar
(TL)</v>
      </c>
      <c r="AC14" s="255"/>
      <c r="AD14" s="255"/>
      <c r="AE14" s="255"/>
      <c r="AF14" s="255"/>
      <c r="AG14" s="256"/>
    </row>
    <row r="15" spans="2:33" ht="14.25" customHeight="1">
      <c r="B15" s="252"/>
      <c r="C15" s="252"/>
      <c r="D15" s="252"/>
      <c r="E15" s="252"/>
      <c r="F15" s="252"/>
      <c r="G15" s="252"/>
      <c r="H15" s="252"/>
      <c r="I15" s="252"/>
      <c r="J15" s="252"/>
      <c r="K15" s="252"/>
      <c r="L15" s="252"/>
      <c r="M15" s="252"/>
      <c r="N15" s="252"/>
      <c r="O15" s="252"/>
      <c r="P15" s="252"/>
      <c r="Q15" s="252"/>
      <c r="R15" s="263"/>
      <c r="S15" s="253"/>
      <c r="T15" s="253"/>
      <c r="U15" s="253"/>
      <c r="V15" s="253"/>
      <c r="W15" s="253"/>
      <c r="X15" s="263"/>
      <c r="Y15" s="253"/>
      <c r="Z15" s="253"/>
      <c r="AA15" s="253"/>
      <c r="AB15" s="257"/>
      <c r="AC15" s="258"/>
      <c r="AD15" s="258"/>
      <c r="AE15" s="258"/>
      <c r="AF15" s="258"/>
      <c r="AG15" s="259"/>
    </row>
    <row r="16" spans="2:33" ht="14.25" customHeight="1">
      <c r="B16" s="252"/>
      <c r="C16" s="252"/>
      <c r="D16" s="252"/>
      <c r="E16" s="252"/>
      <c r="F16" s="252"/>
      <c r="G16" s="252"/>
      <c r="H16" s="252"/>
      <c r="I16" s="252"/>
      <c r="J16" s="252"/>
      <c r="K16" s="252"/>
      <c r="L16" s="252"/>
      <c r="M16" s="252"/>
      <c r="N16" s="252"/>
      <c r="O16" s="252"/>
      <c r="P16" s="252"/>
      <c r="Q16" s="252"/>
      <c r="R16" s="253"/>
      <c r="S16" s="253"/>
      <c r="T16" s="253"/>
      <c r="U16" s="253"/>
      <c r="V16" s="253"/>
      <c r="W16" s="253"/>
      <c r="X16" s="253"/>
      <c r="Y16" s="253"/>
      <c r="Z16" s="253"/>
      <c r="AA16" s="253"/>
      <c r="AB16" s="260"/>
      <c r="AC16" s="261"/>
      <c r="AD16" s="261"/>
      <c r="AE16" s="261"/>
      <c r="AF16" s="261"/>
      <c r="AG16" s="262"/>
    </row>
    <row r="17" spans="1:33" ht="14.25" customHeight="1">
      <c r="A17" s="25">
        <v>1</v>
      </c>
      <c r="B17" s="239">
        <f aca="true" t="shared" si="0" ref="B17:B41">IF(Aka_Sayi&gt;=A17,IF(INDEX(VTL_Unvan,MATCH(A17,L_1,0),1)="","",INDEX(VTL_Unvan,MATCH(A17,L_1,0),1))&amp;" "&amp;IF(INDEX(VTL_AdSoyad,MATCH(A17,L_1,0),1)="","",PROPER(INDEX(VTL_AdSoyad,MATCH(A17,L_1,0),1)))&amp;", "&amp;IF(INDEX(VTL_Gorev,MATCH(A17,L_1,0),1)="","",INDEX(VTL_Gorev,MATCH(A17,L_1,0),1)),"")</f>
      </c>
      <c r="C17" s="240"/>
      <c r="D17" s="240"/>
      <c r="E17" s="240"/>
      <c r="F17" s="240"/>
      <c r="G17" s="240"/>
      <c r="H17" s="240"/>
      <c r="I17" s="240"/>
      <c r="J17" s="240"/>
      <c r="K17" s="240"/>
      <c r="L17" s="240"/>
      <c r="M17" s="240"/>
      <c r="N17" s="240"/>
      <c r="O17" s="240"/>
      <c r="P17" s="240"/>
      <c r="Q17" s="241"/>
      <c r="R17" s="234">
        <f aca="true" t="shared" si="1" ref="R17:R41">IF(Aka_Sayi&gt;=A17,IF(INDEX(VTL_T1,MATCH(A17,L_1,0),1)="","",INDEX(VTL_T1,MATCH(A17,L_1,0),1)),"")</f>
      </c>
      <c r="S17" s="235"/>
      <c r="T17" s="235"/>
      <c r="U17" s="235"/>
      <c r="V17" s="235"/>
      <c r="W17" s="236"/>
      <c r="X17" s="233">
        <f aca="true" t="shared" si="2" ref="X17:X41">IF(Aka_Sayi&gt;=A17,IF(INDEX(VTL_T4,MATCH(A17,L_1,0),1)="","",INDEX(VTL_T4,MATCH(A17,L_1,0),1)),"")</f>
      </c>
      <c r="Y17" s="233"/>
      <c r="Z17" s="233"/>
      <c r="AA17" s="233"/>
      <c r="AB17" s="234">
        <f aca="true" t="shared" si="3" ref="AB17:AB41">IF(Aka_Sayi&gt;=A17,IF(INDEX(VTL_T5,MATCH(A17,L_1,0),1)="","",INDEX(VTL_T5,MATCH(A17,L_1,0),1)),"")</f>
      </c>
      <c r="AC17" s="235"/>
      <c r="AD17" s="235"/>
      <c r="AE17" s="235"/>
      <c r="AF17" s="235"/>
      <c r="AG17" s="236"/>
    </row>
    <row r="18" spans="1:33" ht="14.25" customHeight="1">
      <c r="A18" s="25">
        <v>2</v>
      </c>
      <c r="B18" s="239">
        <f t="shared" si="0"/>
      </c>
      <c r="C18" s="240"/>
      <c r="D18" s="240"/>
      <c r="E18" s="240"/>
      <c r="F18" s="240"/>
      <c r="G18" s="240"/>
      <c r="H18" s="240"/>
      <c r="I18" s="240"/>
      <c r="J18" s="240"/>
      <c r="K18" s="240"/>
      <c r="L18" s="240"/>
      <c r="M18" s="240"/>
      <c r="N18" s="240"/>
      <c r="O18" s="240"/>
      <c r="P18" s="240"/>
      <c r="Q18" s="241"/>
      <c r="R18" s="234">
        <f t="shared" si="1"/>
      </c>
      <c r="S18" s="235"/>
      <c r="T18" s="235"/>
      <c r="U18" s="235"/>
      <c r="V18" s="235"/>
      <c r="W18" s="236"/>
      <c r="X18" s="233">
        <f t="shared" si="2"/>
      </c>
      <c r="Y18" s="233"/>
      <c r="Z18" s="233"/>
      <c r="AA18" s="233"/>
      <c r="AB18" s="234">
        <f t="shared" si="3"/>
      </c>
      <c r="AC18" s="235"/>
      <c r="AD18" s="235"/>
      <c r="AE18" s="235"/>
      <c r="AF18" s="235"/>
      <c r="AG18" s="236"/>
    </row>
    <row r="19" spans="1:33" ht="14.25" customHeight="1">
      <c r="A19" s="25">
        <v>3</v>
      </c>
      <c r="B19" s="239">
        <f t="shared" si="0"/>
      </c>
      <c r="C19" s="240"/>
      <c r="D19" s="240"/>
      <c r="E19" s="240"/>
      <c r="F19" s="240"/>
      <c r="G19" s="240"/>
      <c r="H19" s="240"/>
      <c r="I19" s="240"/>
      <c r="J19" s="240"/>
      <c r="K19" s="240"/>
      <c r="L19" s="240"/>
      <c r="M19" s="240"/>
      <c r="N19" s="240"/>
      <c r="O19" s="240"/>
      <c r="P19" s="240"/>
      <c r="Q19" s="241"/>
      <c r="R19" s="234">
        <f t="shared" si="1"/>
      </c>
      <c r="S19" s="235"/>
      <c r="T19" s="235"/>
      <c r="U19" s="235"/>
      <c r="V19" s="235"/>
      <c r="W19" s="236"/>
      <c r="X19" s="233">
        <f t="shared" si="2"/>
      </c>
      <c r="Y19" s="233"/>
      <c r="Z19" s="233"/>
      <c r="AA19" s="233"/>
      <c r="AB19" s="234">
        <f t="shared" si="3"/>
      </c>
      <c r="AC19" s="235"/>
      <c r="AD19" s="235"/>
      <c r="AE19" s="235"/>
      <c r="AF19" s="235"/>
      <c r="AG19" s="236"/>
    </row>
    <row r="20" spans="1:33" ht="14.25" customHeight="1">
      <c r="A20" s="25">
        <v>4</v>
      </c>
      <c r="B20" s="239">
        <f t="shared" si="0"/>
      </c>
      <c r="C20" s="240"/>
      <c r="D20" s="240"/>
      <c r="E20" s="240"/>
      <c r="F20" s="240"/>
      <c r="G20" s="240"/>
      <c r="H20" s="240"/>
      <c r="I20" s="240"/>
      <c r="J20" s="240"/>
      <c r="K20" s="240"/>
      <c r="L20" s="240"/>
      <c r="M20" s="240"/>
      <c r="N20" s="240"/>
      <c r="O20" s="240"/>
      <c r="P20" s="240"/>
      <c r="Q20" s="241"/>
      <c r="R20" s="234">
        <f t="shared" si="1"/>
      </c>
      <c r="S20" s="235"/>
      <c r="T20" s="235"/>
      <c r="U20" s="235"/>
      <c r="V20" s="235"/>
      <c r="W20" s="236"/>
      <c r="X20" s="233">
        <f t="shared" si="2"/>
      </c>
      <c r="Y20" s="233"/>
      <c r="Z20" s="233"/>
      <c r="AA20" s="233"/>
      <c r="AB20" s="234">
        <f t="shared" si="3"/>
      </c>
      <c r="AC20" s="235"/>
      <c r="AD20" s="235"/>
      <c r="AE20" s="235"/>
      <c r="AF20" s="235"/>
      <c r="AG20" s="236"/>
    </row>
    <row r="21" spans="1:33" ht="14.25" customHeight="1">
      <c r="A21" s="25">
        <v>5</v>
      </c>
      <c r="B21" s="239">
        <f t="shared" si="0"/>
      </c>
      <c r="C21" s="240"/>
      <c r="D21" s="240"/>
      <c r="E21" s="240"/>
      <c r="F21" s="240"/>
      <c r="G21" s="240"/>
      <c r="H21" s="240"/>
      <c r="I21" s="240"/>
      <c r="J21" s="240"/>
      <c r="K21" s="240"/>
      <c r="L21" s="240"/>
      <c r="M21" s="240"/>
      <c r="N21" s="240"/>
      <c r="O21" s="240"/>
      <c r="P21" s="240"/>
      <c r="Q21" s="241"/>
      <c r="R21" s="234">
        <f t="shared" si="1"/>
      </c>
      <c r="S21" s="235"/>
      <c r="T21" s="235"/>
      <c r="U21" s="235"/>
      <c r="V21" s="235"/>
      <c r="W21" s="236"/>
      <c r="X21" s="233">
        <f t="shared" si="2"/>
      </c>
      <c r="Y21" s="233"/>
      <c r="Z21" s="233"/>
      <c r="AA21" s="233"/>
      <c r="AB21" s="234">
        <f t="shared" si="3"/>
      </c>
      <c r="AC21" s="235"/>
      <c r="AD21" s="235"/>
      <c r="AE21" s="235"/>
      <c r="AF21" s="235"/>
      <c r="AG21" s="236"/>
    </row>
    <row r="22" spans="1:33" ht="14.25" customHeight="1">
      <c r="A22" s="25">
        <v>6</v>
      </c>
      <c r="B22" s="239">
        <f t="shared" si="0"/>
      </c>
      <c r="C22" s="240"/>
      <c r="D22" s="240"/>
      <c r="E22" s="240"/>
      <c r="F22" s="240"/>
      <c r="G22" s="240"/>
      <c r="H22" s="240"/>
      <c r="I22" s="240"/>
      <c r="J22" s="240"/>
      <c r="K22" s="240"/>
      <c r="L22" s="240"/>
      <c r="M22" s="240"/>
      <c r="N22" s="240"/>
      <c r="O22" s="240"/>
      <c r="P22" s="240"/>
      <c r="Q22" s="241"/>
      <c r="R22" s="234">
        <f t="shared" si="1"/>
      </c>
      <c r="S22" s="235"/>
      <c r="T22" s="235"/>
      <c r="U22" s="235"/>
      <c r="V22" s="235"/>
      <c r="W22" s="236"/>
      <c r="X22" s="233">
        <f t="shared" si="2"/>
      </c>
      <c r="Y22" s="233"/>
      <c r="Z22" s="233"/>
      <c r="AA22" s="233"/>
      <c r="AB22" s="234">
        <f t="shared" si="3"/>
      </c>
      <c r="AC22" s="235"/>
      <c r="AD22" s="235"/>
      <c r="AE22" s="235"/>
      <c r="AF22" s="235"/>
      <c r="AG22" s="236"/>
    </row>
    <row r="23" spans="1:33" ht="14.25" customHeight="1">
      <c r="A23" s="25">
        <v>7</v>
      </c>
      <c r="B23" s="239">
        <f t="shared" si="0"/>
      </c>
      <c r="C23" s="240"/>
      <c r="D23" s="240"/>
      <c r="E23" s="240"/>
      <c r="F23" s="240"/>
      <c r="G23" s="240"/>
      <c r="H23" s="240"/>
      <c r="I23" s="240"/>
      <c r="J23" s="240"/>
      <c r="K23" s="240"/>
      <c r="L23" s="240"/>
      <c r="M23" s="240"/>
      <c r="N23" s="240"/>
      <c r="O23" s="240"/>
      <c r="P23" s="240"/>
      <c r="Q23" s="241"/>
      <c r="R23" s="234">
        <f t="shared" si="1"/>
      </c>
      <c r="S23" s="235"/>
      <c r="T23" s="235"/>
      <c r="U23" s="235"/>
      <c r="V23" s="235"/>
      <c r="W23" s="236"/>
      <c r="X23" s="233">
        <f t="shared" si="2"/>
      </c>
      <c r="Y23" s="233"/>
      <c r="Z23" s="233"/>
      <c r="AA23" s="233"/>
      <c r="AB23" s="234">
        <f t="shared" si="3"/>
      </c>
      <c r="AC23" s="235"/>
      <c r="AD23" s="235"/>
      <c r="AE23" s="235"/>
      <c r="AF23" s="235"/>
      <c r="AG23" s="236"/>
    </row>
    <row r="24" spans="1:33" ht="14.25" customHeight="1">
      <c r="A24" s="25">
        <v>8</v>
      </c>
      <c r="B24" s="239">
        <f t="shared" si="0"/>
      </c>
      <c r="C24" s="240"/>
      <c r="D24" s="240"/>
      <c r="E24" s="240"/>
      <c r="F24" s="240"/>
      <c r="G24" s="240"/>
      <c r="H24" s="240"/>
      <c r="I24" s="240"/>
      <c r="J24" s="240"/>
      <c r="K24" s="240"/>
      <c r="L24" s="240"/>
      <c r="M24" s="240"/>
      <c r="N24" s="240"/>
      <c r="O24" s="240"/>
      <c r="P24" s="240"/>
      <c r="Q24" s="241"/>
      <c r="R24" s="234">
        <f t="shared" si="1"/>
      </c>
      <c r="S24" s="235"/>
      <c r="T24" s="235"/>
      <c r="U24" s="235"/>
      <c r="V24" s="235"/>
      <c r="W24" s="236"/>
      <c r="X24" s="233">
        <f t="shared" si="2"/>
      </c>
      <c r="Y24" s="233"/>
      <c r="Z24" s="233"/>
      <c r="AA24" s="233"/>
      <c r="AB24" s="234">
        <f t="shared" si="3"/>
      </c>
      <c r="AC24" s="235"/>
      <c r="AD24" s="235"/>
      <c r="AE24" s="235"/>
      <c r="AF24" s="235"/>
      <c r="AG24" s="236"/>
    </row>
    <row r="25" spans="1:33" ht="14.25" customHeight="1">
      <c r="A25" s="25">
        <v>9</v>
      </c>
      <c r="B25" s="239">
        <f t="shared" si="0"/>
      </c>
      <c r="C25" s="240"/>
      <c r="D25" s="240"/>
      <c r="E25" s="240"/>
      <c r="F25" s="240"/>
      <c r="G25" s="240"/>
      <c r="H25" s="240"/>
      <c r="I25" s="240"/>
      <c r="J25" s="240"/>
      <c r="K25" s="240"/>
      <c r="L25" s="240"/>
      <c r="M25" s="240"/>
      <c r="N25" s="240"/>
      <c r="O25" s="240"/>
      <c r="P25" s="240"/>
      <c r="Q25" s="241"/>
      <c r="R25" s="234">
        <f t="shared" si="1"/>
      </c>
      <c r="S25" s="235"/>
      <c r="T25" s="235"/>
      <c r="U25" s="235"/>
      <c r="V25" s="235"/>
      <c r="W25" s="236"/>
      <c r="X25" s="233">
        <f t="shared" si="2"/>
      </c>
      <c r="Y25" s="233"/>
      <c r="Z25" s="233"/>
      <c r="AA25" s="233"/>
      <c r="AB25" s="234">
        <f t="shared" si="3"/>
      </c>
      <c r="AC25" s="235"/>
      <c r="AD25" s="235"/>
      <c r="AE25" s="235"/>
      <c r="AF25" s="235"/>
      <c r="AG25" s="236"/>
    </row>
    <row r="26" spans="1:33" ht="14.25" customHeight="1">
      <c r="A26" s="25">
        <v>10</v>
      </c>
      <c r="B26" s="239">
        <f t="shared" si="0"/>
      </c>
      <c r="C26" s="240"/>
      <c r="D26" s="240"/>
      <c r="E26" s="240"/>
      <c r="F26" s="240"/>
      <c r="G26" s="240"/>
      <c r="H26" s="240"/>
      <c r="I26" s="240"/>
      <c r="J26" s="240"/>
      <c r="K26" s="240"/>
      <c r="L26" s="240"/>
      <c r="M26" s="240"/>
      <c r="N26" s="240"/>
      <c r="O26" s="240"/>
      <c r="P26" s="240"/>
      <c r="Q26" s="241"/>
      <c r="R26" s="234">
        <f t="shared" si="1"/>
      </c>
      <c r="S26" s="235"/>
      <c r="T26" s="235"/>
      <c r="U26" s="235"/>
      <c r="V26" s="235"/>
      <c r="W26" s="236"/>
      <c r="X26" s="233">
        <f t="shared" si="2"/>
      </c>
      <c r="Y26" s="233"/>
      <c r="Z26" s="233"/>
      <c r="AA26" s="233"/>
      <c r="AB26" s="234">
        <f t="shared" si="3"/>
      </c>
      <c r="AC26" s="235"/>
      <c r="AD26" s="235"/>
      <c r="AE26" s="235"/>
      <c r="AF26" s="235"/>
      <c r="AG26" s="236"/>
    </row>
    <row r="27" spans="1:33" ht="14.25" customHeight="1">
      <c r="A27" s="25">
        <v>11</v>
      </c>
      <c r="B27" s="239">
        <f t="shared" si="0"/>
      </c>
      <c r="C27" s="240"/>
      <c r="D27" s="240"/>
      <c r="E27" s="240"/>
      <c r="F27" s="240"/>
      <c r="G27" s="240"/>
      <c r="H27" s="240"/>
      <c r="I27" s="240"/>
      <c r="J27" s="240"/>
      <c r="K27" s="240"/>
      <c r="L27" s="240"/>
      <c r="M27" s="240"/>
      <c r="N27" s="240"/>
      <c r="O27" s="240"/>
      <c r="P27" s="240"/>
      <c r="Q27" s="241"/>
      <c r="R27" s="234">
        <f t="shared" si="1"/>
      </c>
      <c r="S27" s="235"/>
      <c r="T27" s="235"/>
      <c r="U27" s="235"/>
      <c r="V27" s="235"/>
      <c r="W27" s="236"/>
      <c r="X27" s="233">
        <f t="shared" si="2"/>
      </c>
      <c r="Y27" s="233"/>
      <c r="Z27" s="233"/>
      <c r="AA27" s="233"/>
      <c r="AB27" s="234">
        <f t="shared" si="3"/>
      </c>
      <c r="AC27" s="235"/>
      <c r="AD27" s="235"/>
      <c r="AE27" s="235"/>
      <c r="AF27" s="235"/>
      <c r="AG27" s="236"/>
    </row>
    <row r="28" spans="1:33" ht="14.25" customHeight="1">
      <c r="A28" s="25">
        <v>12</v>
      </c>
      <c r="B28" s="239">
        <f t="shared" si="0"/>
      </c>
      <c r="C28" s="240"/>
      <c r="D28" s="240"/>
      <c r="E28" s="240"/>
      <c r="F28" s="240"/>
      <c r="G28" s="240"/>
      <c r="H28" s="240"/>
      <c r="I28" s="240"/>
      <c r="J28" s="240"/>
      <c r="K28" s="240"/>
      <c r="L28" s="240"/>
      <c r="M28" s="240"/>
      <c r="N28" s="240"/>
      <c r="O28" s="240"/>
      <c r="P28" s="240"/>
      <c r="Q28" s="241"/>
      <c r="R28" s="234">
        <f t="shared" si="1"/>
      </c>
      <c r="S28" s="235"/>
      <c r="T28" s="235"/>
      <c r="U28" s="235"/>
      <c r="V28" s="235"/>
      <c r="W28" s="236"/>
      <c r="X28" s="233">
        <f t="shared" si="2"/>
      </c>
      <c r="Y28" s="233"/>
      <c r="Z28" s="233"/>
      <c r="AA28" s="233"/>
      <c r="AB28" s="234">
        <f t="shared" si="3"/>
      </c>
      <c r="AC28" s="235"/>
      <c r="AD28" s="235"/>
      <c r="AE28" s="235"/>
      <c r="AF28" s="235"/>
      <c r="AG28" s="236"/>
    </row>
    <row r="29" spans="1:33" ht="14.25" customHeight="1">
      <c r="A29" s="25">
        <v>13</v>
      </c>
      <c r="B29" s="239">
        <f t="shared" si="0"/>
      </c>
      <c r="C29" s="240"/>
      <c r="D29" s="240"/>
      <c r="E29" s="240"/>
      <c r="F29" s="240"/>
      <c r="G29" s="240"/>
      <c r="H29" s="240"/>
      <c r="I29" s="240"/>
      <c r="J29" s="240"/>
      <c r="K29" s="240"/>
      <c r="L29" s="240"/>
      <c r="M29" s="240"/>
      <c r="N29" s="240"/>
      <c r="O29" s="240"/>
      <c r="P29" s="240"/>
      <c r="Q29" s="241"/>
      <c r="R29" s="234">
        <f t="shared" si="1"/>
      </c>
      <c r="S29" s="235"/>
      <c r="T29" s="235"/>
      <c r="U29" s="235"/>
      <c r="V29" s="235"/>
      <c r="W29" s="236"/>
      <c r="X29" s="233">
        <f t="shared" si="2"/>
      </c>
      <c r="Y29" s="233"/>
      <c r="Z29" s="233"/>
      <c r="AA29" s="233"/>
      <c r="AB29" s="234">
        <f t="shared" si="3"/>
      </c>
      <c r="AC29" s="235"/>
      <c r="AD29" s="235"/>
      <c r="AE29" s="235"/>
      <c r="AF29" s="235"/>
      <c r="AG29" s="236"/>
    </row>
    <row r="30" spans="1:33" ht="14.25" customHeight="1">
      <c r="A30" s="25">
        <v>14</v>
      </c>
      <c r="B30" s="239">
        <f t="shared" si="0"/>
      </c>
      <c r="C30" s="240"/>
      <c r="D30" s="240"/>
      <c r="E30" s="240"/>
      <c r="F30" s="240"/>
      <c r="G30" s="240"/>
      <c r="H30" s="240"/>
      <c r="I30" s="240"/>
      <c r="J30" s="240"/>
      <c r="K30" s="240"/>
      <c r="L30" s="240"/>
      <c r="M30" s="240"/>
      <c r="N30" s="240"/>
      <c r="O30" s="240"/>
      <c r="P30" s="240"/>
      <c r="Q30" s="241"/>
      <c r="R30" s="234">
        <f t="shared" si="1"/>
      </c>
      <c r="S30" s="235"/>
      <c r="T30" s="235"/>
      <c r="U30" s="235"/>
      <c r="V30" s="235"/>
      <c r="W30" s="236"/>
      <c r="X30" s="233">
        <f t="shared" si="2"/>
      </c>
      <c r="Y30" s="233"/>
      <c r="Z30" s="233"/>
      <c r="AA30" s="233"/>
      <c r="AB30" s="234">
        <f t="shared" si="3"/>
      </c>
      <c r="AC30" s="235"/>
      <c r="AD30" s="235"/>
      <c r="AE30" s="235"/>
      <c r="AF30" s="235"/>
      <c r="AG30" s="236"/>
    </row>
    <row r="31" spans="1:33" ht="14.25" customHeight="1">
      <c r="A31" s="25">
        <v>15</v>
      </c>
      <c r="B31" s="239">
        <f t="shared" si="0"/>
      </c>
      <c r="C31" s="240"/>
      <c r="D31" s="240"/>
      <c r="E31" s="240"/>
      <c r="F31" s="240"/>
      <c r="G31" s="240"/>
      <c r="H31" s="240"/>
      <c r="I31" s="240"/>
      <c r="J31" s="240"/>
      <c r="K31" s="240"/>
      <c r="L31" s="240"/>
      <c r="M31" s="240"/>
      <c r="N31" s="240"/>
      <c r="O31" s="240"/>
      <c r="P31" s="240"/>
      <c r="Q31" s="241"/>
      <c r="R31" s="234">
        <f t="shared" si="1"/>
      </c>
      <c r="S31" s="235"/>
      <c r="T31" s="235"/>
      <c r="U31" s="235"/>
      <c r="V31" s="235"/>
      <c r="W31" s="236"/>
      <c r="X31" s="233">
        <f t="shared" si="2"/>
      </c>
      <c r="Y31" s="233"/>
      <c r="Z31" s="233"/>
      <c r="AA31" s="233"/>
      <c r="AB31" s="234">
        <f t="shared" si="3"/>
      </c>
      <c r="AC31" s="235"/>
      <c r="AD31" s="235"/>
      <c r="AE31" s="235"/>
      <c r="AF31" s="235"/>
      <c r="AG31" s="236"/>
    </row>
    <row r="32" spans="1:33" ht="14.25" customHeight="1">
      <c r="A32" s="25">
        <v>16</v>
      </c>
      <c r="B32" s="239">
        <f t="shared" si="0"/>
      </c>
      <c r="C32" s="240"/>
      <c r="D32" s="240"/>
      <c r="E32" s="240"/>
      <c r="F32" s="240"/>
      <c r="G32" s="240"/>
      <c r="H32" s="240"/>
      <c r="I32" s="240"/>
      <c r="J32" s="240"/>
      <c r="K32" s="240"/>
      <c r="L32" s="240"/>
      <c r="M32" s="240"/>
      <c r="N32" s="240"/>
      <c r="O32" s="240"/>
      <c r="P32" s="240"/>
      <c r="Q32" s="241"/>
      <c r="R32" s="234">
        <f t="shared" si="1"/>
      </c>
      <c r="S32" s="235"/>
      <c r="T32" s="235"/>
      <c r="U32" s="235"/>
      <c r="V32" s="235"/>
      <c r="W32" s="236"/>
      <c r="X32" s="233">
        <f t="shared" si="2"/>
      </c>
      <c r="Y32" s="233"/>
      <c r="Z32" s="233"/>
      <c r="AA32" s="233"/>
      <c r="AB32" s="234">
        <f t="shared" si="3"/>
      </c>
      <c r="AC32" s="235"/>
      <c r="AD32" s="235"/>
      <c r="AE32" s="235"/>
      <c r="AF32" s="235"/>
      <c r="AG32" s="236"/>
    </row>
    <row r="33" spans="1:33" ht="14.25" customHeight="1">
      <c r="A33" s="25">
        <v>17</v>
      </c>
      <c r="B33" s="239">
        <f t="shared" si="0"/>
      </c>
      <c r="C33" s="240"/>
      <c r="D33" s="240"/>
      <c r="E33" s="240"/>
      <c r="F33" s="240"/>
      <c r="G33" s="240"/>
      <c r="H33" s="240"/>
      <c r="I33" s="240"/>
      <c r="J33" s="240"/>
      <c r="K33" s="240"/>
      <c r="L33" s="240"/>
      <c r="M33" s="240"/>
      <c r="N33" s="240"/>
      <c r="O33" s="240"/>
      <c r="P33" s="240"/>
      <c r="Q33" s="241"/>
      <c r="R33" s="234">
        <f t="shared" si="1"/>
      </c>
      <c r="S33" s="235"/>
      <c r="T33" s="235"/>
      <c r="U33" s="235"/>
      <c r="V33" s="235"/>
      <c r="W33" s="236"/>
      <c r="X33" s="233">
        <f t="shared" si="2"/>
      </c>
      <c r="Y33" s="233"/>
      <c r="Z33" s="233"/>
      <c r="AA33" s="233"/>
      <c r="AB33" s="234">
        <f t="shared" si="3"/>
      </c>
      <c r="AC33" s="235"/>
      <c r="AD33" s="235"/>
      <c r="AE33" s="235"/>
      <c r="AF33" s="235"/>
      <c r="AG33" s="236"/>
    </row>
    <row r="34" spans="1:33" ht="14.25" customHeight="1">
      <c r="A34" s="25">
        <v>18</v>
      </c>
      <c r="B34" s="239">
        <f t="shared" si="0"/>
      </c>
      <c r="C34" s="240"/>
      <c r="D34" s="240"/>
      <c r="E34" s="240"/>
      <c r="F34" s="240"/>
      <c r="G34" s="240"/>
      <c r="H34" s="240"/>
      <c r="I34" s="240"/>
      <c r="J34" s="240"/>
      <c r="K34" s="240"/>
      <c r="L34" s="240"/>
      <c r="M34" s="240"/>
      <c r="N34" s="240"/>
      <c r="O34" s="240"/>
      <c r="P34" s="240"/>
      <c r="Q34" s="241"/>
      <c r="R34" s="234">
        <f t="shared" si="1"/>
      </c>
      <c r="S34" s="235"/>
      <c r="T34" s="235"/>
      <c r="U34" s="235"/>
      <c r="V34" s="235"/>
      <c r="W34" s="236"/>
      <c r="X34" s="233">
        <f t="shared" si="2"/>
      </c>
      <c r="Y34" s="233"/>
      <c r="Z34" s="233"/>
      <c r="AA34" s="233"/>
      <c r="AB34" s="234">
        <f t="shared" si="3"/>
      </c>
      <c r="AC34" s="235"/>
      <c r="AD34" s="235"/>
      <c r="AE34" s="235"/>
      <c r="AF34" s="235"/>
      <c r="AG34" s="236"/>
    </row>
    <row r="35" spans="1:33" ht="14.25" customHeight="1">
      <c r="A35" s="25">
        <v>19</v>
      </c>
      <c r="B35" s="239">
        <f t="shared" si="0"/>
      </c>
      <c r="C35" s="240"/>
      <c r="D35" s="240"/>
      <c r="E35" s="240"/>
      <c r="F35" s="240"/>
      <c r="G35" s="240"/>
      <c r="H35" s="240"/>
      <c r="I35" s="240"/>
      <c r="J35" s="240"/>
      <c r="K35" s="240"/>
      <c r="L35" s="240"/>
      <c r="M35" s="240"/>
      <c r="N35" s="240"/>
      <c r="O35" s="240"/>
      <c r="P35" s="240"/>
      <c r="Q35" s="241"/>
      <c r="R35" s="234">
        <f t="shared" si="1"/>
      </c>
      <c r="S35" s="235"/>
      <c r="T35" s="235"/>
      <c r="U35" s="235"/>
      <c r="V35" s="235"/>
      <c r="W35" s="236"/>
      <c r="X35" s="233">
        <f t="shared" si="2"/>
      </c>
      <c r="Y35" s="233"/>
      <c r="Z35" s="233"/>
      <c r="AA35" s="233"/>
      <c r="AB35" s="234">
        <f t="shared" si="3"/>
      </c>
      <c r="AC35" s="235"/>
      <c r="AD35" s="235"/>
      <c r="AE35" s="235"/>
      <c r="AF35" s="235"/>
      <c r="AG35" s="236"/>
    </row>
    <row r="36" spans="1:33" ht="14.25" customHeight="1">
      <c r="A36" s="25">
        <v>20</v>
      </c>
      <c r="B36" s="239">
        <f t="shared" si="0"/>
      </c>
      <c r="C36" s="240"/>
      <c r="D36" s="240"/>
      <c r="E36" s="240"/>
      <c r="F36" s="240"/>
      <c r="G36" s="240"/>
      <c r="H36" s="240"/>
      <c r="I36" s="240"/>
      <c r="J36" s="240"/>
      <c r="K36" s="240"/>
      <c r="L36" s="240"/>
      <c r="M36" s="240"/>
      <c r="N36" s="240"/>
      <c r="O36" s="240"/>
      <c r="P36" s="240"/>
      <c r="Q36" s="241"/>
      <c r="R36" s="234">
        <f t="shared" si="1"/>
      </c>
      <c r="S36" s="235"/>
      <c r="T36" s="235"/>
      <c r="U36" s="235"/>
      <c r="V36" s="235"/>
      <c r="W36" s="236"/>
      <c r="X36" s="233">
        <f t="shared" si="2"/>
      </c>
      <c r="Y36" s="233"/>
      <c r="Z36" s="233"/>
      <c r="AA36" s="233"/>
      <c r="AB36" s="234">
        <f t="shared" si="3"/>
      </c>
      <c r="AC36" s="235"/>
      <c r="AD36" s="235"/>
      <c r="AE36" s="235"/>
      <c r="AF36" s="235"/>
      <c r="AG36" s="236"/>
    </row>
    <row r="37" spans="1:33" ht="14.25" customHeight="1">
      <c r="A37" s="25">
        <v>21</v>
      </c>
      <c r="B37" s="239">
        <f t="shared" si="0"/>
      </c>
      <c r="C37" s="240"/>
      <c r="D37" s="240"/>
      <c r="E37" s="240"/>
      <c r="F37" s="240"/>
      <c r="G37" s="240"/>
      <c r="H37" s="240"/>
      <c r="I37" s="240"/>
      <c r="J37" s="240"/>
      <c r="K37" s="240"/>
      <c r="L37" s="240"/>
      <c r="M37" s="240"/>
      <c r="N37" s="240"/>
      <c r="O37" s="240"/>
      <c r="P37" s="240"/>
      <c r="Q37" s="241"/>
      <c r="R37" s="234">
        <f t="shared" si="1"/>
      </c>
      <c r="S37" s="235"/>
      <c r="T37" s="235"/>
      <c r="U37" s="235"/>
      <c r="V37" s="235"/>
      <c r="W37" s="236"/>
      <c r="X37" s="233">
        <f t="shared" si="2"/>
      </c>
      <c r="Y37" s="233"/>
      <c r="Z37" s="233"/>
      <c r="AA37" s="233"/>
      <c r="AB37" s="234">
        <f t="shared" si="3"/>
      </c>
      <c r="AC37" s="235"/>
      <c r="AD37" s="235"/>
      <c r="AE37" s="235"/>
      <c r="AF37" s="235"/>
      <c r="AG37" s="236"/>
    </row>
    <row r="38" spans="1:33" ht="14.25" customHeight="1">
      <c r="A38" s="25">
        <v>22</v>
      </c>
      <c r="B38" s="239">
        <f t="shared" si="0"/>
      </c>
      <c r="C38" s="240"/>
      <c r="D38" s="240"/>
      <c r="E38" s="240"/>
      <c r="F38" s="240"/>
      <c r="G38" s="240"/>
      <c r="H38" s="240"/>
      <c r="I38" s="240"/>
      <c r="J38" s="240"/>
      <c r="K38" s="240"/>
      <c r="L38" s="240"/>
      <c r="M38" s="240"/>
      <c r="N38" s="240"/>
      <c r="O38" s="240"/>
      <c r="P38" s="240"/>
      <c r="Q38" s="241"/>
      <c r="R38" s="234">
        <f t="shared" si="1"/>
      </c>
      <c r="S38" s="235"/>
      <c r="T38" s="235"/>
      <c r="U38" s="235"/>
      <c r="V38" s="235"/>
      <c r="W38" s="236"/>
      <c r="X38" s="233">
        <f t="shared" si="2"/>
      </c>
      <c r="Y38" s="233"/>
      <c r="Z38" s="233"/>
      <c r="AA38" s="233"/>
      <c r="AB38" s="234">
        <f t="shared" si="3"/>
      </c>
      <c r="AC38" s="235"/>
      <c r="AD38" s="235"/>
      <c r="AE38" s="235"/>
      <c r="AF38" s="235"/>
      <c r="AG38" s="236"/>
    </row>
    <row r="39" spans="1:33" ht="14.25" customHeight="1">
      <c r="A39" s="25">
        <v>23</v>
      </c>
      <c r="B39" s="239">
        <f t="shared" si="0"/>
      </c>
      <c r="C39" s="240"/>
      <c r="D39" s="240"/>
      <c r="E39" s="240"/>
      <c r="F39" s="240"/>
      <c r="G39" s="240"/>
      <c r="H39" s="240"/>
      <c r="I39" s="240"/>
      <c r="J39" s="240"/>
      <c r="K39" s="240"/>
      <c r="L39" s="240"/>
      <c r="M39" s="240"/>
      <c r="N39" s="240"/>
      <c r="O39" s="240"/>
      <c r="P39" s="240"/>
      <c r="Q39" s="241"/>
      <c r="R39" s="234">
        <f t="shared" si="1"/>
      </c>
      <c r="S39" s="235"/>
      <c r="T39" s="235"/>
      <c r="U39" s="235"/>
      <c r="V39" s="235"/>
      <c r="W39" s="236"/>
      <c r="X39" s="233">
        <f t="shared" si="2"/>
      </c>
      <c r="Y39" s="233"/>
      <c r="Z39" s="233"/>
      <c r="AA39" s="233"/>
      <c r="AB39" s="234">
        <f t="shared" si="3"/>
      </c>
      <c r="AC39" s="235"/>
      <c r="AD39" s="235"/>
      <c r="AE39" s="235"/>
      <c r="AF39" s="235"/>
      <c r="AG39" s="236"/>
    </row>
    <row r="40" spans="1:33" ht="14.25" customHeight="1">
      <c r="A40" s="25">
        <v>24</v>
      </c>
      <c r="B40" s="239">
        <f t="shared" si="0"/>
      </c>
      <c r="C40" s="240"/>
      <c r="D40" s="240"/>
      <c r="E40" s="240"/>
      <c r="F40" s="240"/>
      <c r="G40" s="240"/>
      <c r="H40" s="240"/>
      <c r="I40" s="240"/>
      <c r="J40" s="240"/>
      <c r="K40" s="240"/>
      <c r="L40" s="240"/>
      <c r="M40" s="240"/>
      <c r="N40" s="240"/>
      <c r="O40" s="240"/>
      <c r="P40" s="240"/>
      <c r="Q40" s="241"/>
      <c r="R40" s="234">
        <f t="shared" si="1"/>
      </c>
      <c r="S40" s="235"/>
      <c r="T40" s="235"/>
      <c r="U40" s="235"/>
      <c r="V40" s="235"/>
      <c r="W40" s="236"/>
      <c r="X40" s="233">
        <f t="shared" si="2"/>
      </c>
      <c r="Y40" s="233"/>
      <c r="Z40" s="233"/>
      <c r="AA40" s="233"/>
      <c r="AB40" s="234">
        <f t="shared" si="3"/>
      </c>
      <c r="AC40" s="235"/>
      <c r="AD40" s="235"/>
      <c r="AE40" s="235"/>
      <c r="AF40" s="235"/>
      <c r="AG40" s="236"/>
    </row>
    <row r="41" spans="1:33" ht="14.25" customHeight="1">
      <c r="A41" s="25">
        <v>25</v>
      </c>
      <c r="B41" s="239">
        <f t="shared" si="0"/>
      </c>
      <c r="C41" s="240"/>
      <c r="D41" s="240"/>
      <c r="E41" s="240"/>
      <c r="F41" s="240"/>
      <c r="G41" s="240"/>
      <c r="H41" s="240"/>
      <c r="I41" s="240"/>
      <c r="J41" s="240"/>
      <c r="K41" s="240"/>
      <c r="L41" s="240"/>
      <c r="M41" s="240"/>
      <c r="N41" s="240"/>
      <c r="O41" s="240"/>
      <c r="P41" s="240"/>
      <c r="Q41" s="241"/>
      <c r="R41" s="234">
        <f t="shared" si="1"/>
      </c>
      <c r="S41" s="235"/>
      <c r="T41" s="235"/>
      <c r="U41" s="235"/>
      <c r="V41" s="235"/>
      <c r="W41" s="236"/>
      <c r="X41" s="233">
        <f t="shared" si="2"/>
      </c>
      <c r="Y41" s="233"/>
      <c r="Z41" s="233"/>
      <c r="AA41" s="233"/>
      <c r="AB41" s="234">
        <f t="shared" si="3"/>
      </c>
      <c r="AC41" s="235"/>
      <c r="AD41" s="235"/>
      <c r="AE41" s="235"/>
      <c r="AF41" s="235"/>
      <c r="AG41" s="236"/>
    </row>
    <row r="42" spans="2:33" ht="14.25" customHeight="1">
      <c r="B42" s="237" t="s">
        <v>163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f>SUM(AB17:AG41)</f>
        <v>0</v>
      </c>
      <c r="AC42" s="238"/>
      <c r="AD42" s="238"/>
      <c r="AE42" s="238"/>
      <c r="AF42" s="238"/>
      <c r="AG42" s="238"/>
    </row>
    <row r="43" spans="2:33" ht="14.25" customHeight="1">
      <c r="B43" s="242" t="s">
        <v>171</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4"/>
    </row>
    <row r="44" spans="2:33" ht="14.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4"/>
    </row>
    <row r="45" spans="2:33" ht="14.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4"/>
    </row>
    <row r="46" spans="2:33" ht="14.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row>
    <row r="47" spans="2:33" ht="14.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row>
    <row r="48" spans="2:33" ht="14.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4"/>
    </row>
    <row r="49" spans="2:33" ht="14.25" customHeight="1">
      <c r="B49" s="245"/>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7"/>
    </row>
  </sheetData>
  <sheetProtection sheet="1"/>
  <mergeCells count="112">
    <mergeCell ref="B20:Q20"/>
    <mergeCell ref="R20:W20"/>
    <mergeCell ref="X20:AA20"/>
    <mergeCell ref="AB20:AG20"/>
    <mergeCell ref="B19:Q19"/>
    <mergeCell ref="R19:W19"/>
    <mergeCell ref="X19:AA19"/>
    <mergeCell ref="AB19:AG19"/>
    <mergeCell ref="B18:Q18"/>
    <mergeCell ref="R18:W18"/>
    <mergeCell ref="X18:AA18"/>
    <mergeCell ref="AB18:AG18"/>
    <mergeCell ref="B17:Q17"/>
    <mergeCell ref="R17:W17"/>
    <mergeCell ref="AB17:AG17"/>
    <mergeCell ref="X17:AA17"/>
    <mergeCell ref="C4:AF11"/>
    <mergeCell ref="B43:AG49"/>
    <mergeCell ref="B12:AG12"/>
    <mergeCell ref="B13:Q16"/>
    <mergeCell ref="AB13:AG13"/>
    <mergeCell ref="X13:AA13"/>
    <mergeCell ref="R13:W13"/>
    <mergeCell ref="AB14:AG16"/>
    <mergeCell ref="X14:AA16"/>
    <mergeCell ref="R14:W16"/>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X33:AA33"/>
    <mergeCell ref="AB33:AG33"/>
    <mergeCell ref="B32:Q32"/>
    <mergeCell ref="R32:W32"/>
    <mergeCell ref="X32:AA32"/>
    <mergeCell ref="AB32:AG32"/>
    <mergeCell ref="X35:AA35"/>
    <mergeCell ref="AB35:AG35"/>
    <mergeCell ref="B34:Q34"/>
    <mergeCell ref="R34:W34"/>
    <mergeCell ref="X34:AA34"/>
    <mergeCell ref="AB34:AG34"/>
    <mergeCell ref="X36:AA36"/>
    <mergeCell ref="AB36:AG36"/>
    <mergeCell ref="B37:Q37"/>
    <mergeCell ref="R37:W37"/>
    <mergeCell ref="X37:AA37"/>
    <mergeCell ref="AB37:AG37"/>
    <mergeCell ref="X38:AA38"/>
    <mergeCell ref="AB38:AG38"/>
    <mergeCell ref="B41:Q41"/>
    <mergeCell ref="R41:W41"/>
    <mergeCell ref="X41:AA41"/>
    <mergeCell ref="AB41:AG41"/>
    <mergeCell ref="X39:AA39"/>
    <mergeCell ref="AB39:AG39"/>
    <mergeCell ref="B31:Q31"/>
    <mergeCell ref="R31:W31"/>
    <mergeCell ref="B38:Q38"/>
    <mergeCell ref="R38:W38"/>
    <mergeCell ref="B36:Q36"/>
    <mergeCell ref="R36:W36"/>
    <mergeCell ref="B35:Q35"/>
    <mergeCell ref="R35:W35"/>
    <mergeCell ref="B33:Q33"/>
    <mergeCell ref="R33:W33"/>
    <mergeCell ref="X29:AA29"/>
    <mergeCell ref="AB29:AG29"/>
    <mergeCell ref="B30:Q30"/>
    <mergeCell ref="R30:W30"/>
    <mergeCell ref="X30:AA30"/>
    <mergeCell ref="AB30:AG30"/>
    <mergeCell ref="B29:Q29"/>
    <mergeCell ref="R29:W29"/>
    <mergeCell ref="X31:AA31"/>
    <mergeCell ref="AB31:AG31"/>
    <mergeCell ref="B42:AA42"/>
    <mergeCell ref="AB42:AG42"/>
    <mergeCell ref="B40:Q40"/>
    <mergeCell ref="R40:W40"/>
    <mergeCell ref="X40:AA40"/>
    <mergeCell ref="AB40:AG40"/>
    <mergeCell ref="B39:Q39"/>
    <mergeCell ref="R39:W39"/>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ayfa4"/>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tr">
        <f>"Sayfa 3"&amp;IF(Soz_Sayi&gt;15,"-a","")</f>
        <v>Sayfa 3</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8" t="str">
        <f>"TABLO 2"&amp;IF(Soz_Sayi&gt;25,"-a","")&amp;": PROJEDE GÖREV ALAN SÖZLEŞMELİ PERSONEL VE İLGİLİ ÖDEMELER"</f>
        <v>TABLO 2: PROJEDE GÖREV ALAN SÖZLEŞMELİ PERSONEL VE İLGİLİ ÖDEMELER</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50"/>
    </row>
    <row r="5" spans="1:33" ht="14.25" customHeight="1">
      <c r="A5" s="25"/>
      <c r="B5" s="269" t="s">
        <v>85</v>
      </c>
      <c r="C5" s="269"/>
      <c r="D5" s="269"/>
      <c r="E5" s="269"/>
      <c r="F5" s="269"/>
      <c r="G5" s="269"/>
      <c r="H5" s="269"/>
      <c r="I5" s="269"/>
      <c r="J5" s="269"/>
      <c r="K5" s="263">
        <v>1</v>
      </c>
      <c r="L5" s="263"/>
      <c r="M5" s="263"/>
      <c r="N5" s="263"/>
      <c r="O5" s="263"/>
      <c r="P5" s="263">
        <v>2</v>
      </c>
      <c r="Q5" s="263"/>
      <c r="R5" s="263"/>
      <c r="S5" s="263"/>
      <c r="T5" s="263"/>
      <c r="U5" s="263" t="s">
        <v>167</v>
      </c>
      <c r="V5" s="263"/>
      <c r="W5" s="263"/>
      <c r="X5" s="263"/>
      <c r="Y5" s="263"/>
      <c r="Z5" s="268">
        <v>4</v>
      </c>
      <c r="AA5" s="268"/>
      <c r="AB5" s="268"/>
      <c r="AC5" s="263" t="s">
        <v>168</v>
      </c>
      <c r="AD5" s="263"/>
      <c r="AE5" s="263"/>
      <c r="AF5" s="263"/>
      <c r="AG5" s="263"/>
    </row>
    <row r="6" spans="1:33" ht="14.25" customHeight="1">
      <c r="A6" s="25"/>
      <c r="B6" s="269"/>
      <c r="C6" s="269"/>
      <c r="D6" s="269"/>
      <c r="E6" s="269"/>
      <c r="F6" s="269"/>
      <c r="G6" s="269"/>
      <c r="H6" s="269"/>
      <c r="I6" s="269"/>
      <c r="J6" s="269"/>
      <c r="K6" s="267" t="str">
        <f>"Alacağı Brüt Ücret"&amp;CHAR(10)&amp;"("&amp;ParaBirimi&amp;"/Ay)"</f>
        <v>Alacağı Brüt Ücret
(TL/Ay)</v>
      </c>
      <c r="L6" s="267"/>
      <c r="M6" s="267"/>
      <c r="N6" s="267"/>
      <c r="O6" s="267"/>
      <c r="P6" s="267" t="str">
        <f>"İşveren"&amp;CHAR(10)&amp;"Hisseleri*"&amp;CHAR(10)&amp;"("&amp;ParaBirimi&amp;"/Ay)"</f>
        <v>İşveren
Hisseleri*
(TL/Ay)</v>
      </c>
      <c r="Q6" s="267"/>
      <c r="R6" s="267"/>
      <c r="S6" s="267"/>
      <c r="T6" s="267"/>
      <c r="U6" s="267" t="str">
        <f>"Proje"&amp;CHAR(10)&amp;"Hesabına"&amp;CHAR(10)&amp;"Masraf"&amp;CHAR(10)&amp;"Kaydedilecek"&amp;CHAR(10)&amp;"Tutar"&amp;CHAR(10)&amp;"("&amp;ParaBirimi&amp;"/Ay)"</f>
        <v>Proje
Hesabına
Masraf
Kaydedilecek
Tutar
(TL/Ay)</v>
      </c>
      <c r="V6" s="267"/>
      <c r="W6" s="267"/>
      <c r="X6" s="267"/>
      <c r="Y6" s="267"/>
      <c r="Z6" s="267" t="s">
        <v>103</v>
      </c>
      <c r="AA6" s="268"/>
      <c r="AB6" s="268"/>
      <c r="AC6" s="267" t="str">
        <f>"Proje Maliyetine"&amp;CHAR(10)&amp;"Girecek Tutar"&amp;CHAR(10)&amp;"("&amp;ParaBirimi&amp;")"</f>
        <v>Proje Maliyetine
Girecek Tutar
(TL)</v>
      </c>
      <c r="AD6" s="267"/>
      <c r="AE6" s="267"/>
      <c r="AF6" s="267"/>
      <c r="AG6" s="267"/>
    </row>
    <row r="7" spans="1:33" ht="14.25" customHeight="1">
      <c r="A7" s="25"/>
      <c r="B7" s="269"/>
      <c r="C7" s="269"/>
      <c r="D7" s="269"/>
      <c r="E7" s="269"/>
      <c r="F7" s="269"/>
      <c r="G7" s="269"/>
      <c r="H7" s="269"/>
      <c r="I7" s="269"/>
      <c r="J7" s="269"/>
      <c r="K7" s="267"/>
      <c r="L7" s="267"/>
      <c r="M7" s="267"/>
      <c r="N7" s="267"/>
      <c r="O7" s="267"/>
      <c r="P7" s="267"/>
      <c r="Q7" s="267"/>
      <c r="R7" s="267"/>
      <c r="S7" s="267"/>
      <c r="T7" s="267"/>
      <c r="U7" s="267"/>
      <c r="V7" s="267"/>
      <c r="W7" s="267"/>
      <c r="X7" s="267"/>
      <c r="Y7" s="267"/>
      <c r="Z7" s="268"/>
      <c r="AA7" s="268"/>
      <c r="AB7" s="268"/>
      <c r="AC7" s="267"/>
      <c r="AD7" s="267"/>
      <c r="AE7" s="267"/>
      <c r="AF7" s="267"/>
      <c r="AG7" s="267"/>
    </row>
    <row r="8" spans="1:33" ht="14.25" customHeight="1">
      <c r="A8" s="25"/>
      <c r="B8" s="269"/>
      <c r="C8" s="269"/>
      <c r="D8" s="269"/>
      <c r="E8" s="269"/>
      <c r="F8" s="269"/>
      <c r="G8" s="269"/>
      <c r="H8" s="269"/>
      <c r="I8" s="269"/>
      <c r="J8" s="269"/>
      <c r="K8" s="267"/>
      <c r="L8" s="267"/>
      <c r="M8" s="267"/>
      <c r="N8" s="267"/>
      <c r="O8" s="267"/>
      <c r="P8" s="267"/>
      <c r="Q8" s="267"/>
      <c r="R8" s="267"/>
      <c r="S8" s="267"/>
      <c r="T8" s="267"/>
      <c r="U8" s="267"/>
      <c r="V8" s="267"/>
      <c r="W8" s="267"/>
      <c r="X8" s="267"/>
      <c r="Y8" s="267"/>
      <c r="Z8" s="268"/>
      <c r="AA8" s="268"/>
      <c r="AB8" s="268"/>
      <c r="AC8" s="267"/>
      <c r="AD8" s="267"/>
      <c r="AE8" s="267"/>
      <c r="AF8" s="267"/>
      <c r="AG8" s="267"/>
    </row>
    <row r="9" spans="1:33" ht="14.25" customHeight="1">
      <c r="A9" s="25"/>
      <c r="B9" s="269"/>
      <c r="C9" s="269"/>
      <c r="D9" s="269"/>
      <c r="E9" s="269"/>
      <c r="F9" s="269"/>
      <c r="G9" s="269"/>
      <c r="H9" s="269"/>
      <c r="I9" s="269"/>
      <c r="J9" s="269"/>
      <c r="K9" s="267"/>
      <c r="L9" s="267"/>
      <c r="M9" s="267"/>
      <c r="N9" s="267"/>
      <c r="O9" s="267"/>
      <c r="P9" s="267"/>
      <c r="Q9" s="267"/>
      <c r="R9" s="267"/>
      <c r="S9" s="267"/>
      <c r="T9" s="267"/>
      <c r="U9" s="267"/>
      <c r="V9" s="267"/>
      <c r="W9" s="267"/>
      <c r="X9" s="267"/>
      <c r="Y9" s="267"/>
      <c r="Z9" s="268"/>
      <c r="AA9" s="268"/>
      <c r="AB9" s="268"/>
      <c r="AC9" s="267"/>
      <c r="AD9" s="267"/>
      <c r="AE9" s="267"/>
      <c r="AF9" s="267"/>
      <c r="AG9" s="267"/>
    </row>
    <row r="10" spans="1:33" ht="14.25" customHeight="1">
      <c r="A10" s="25"/>
      <c r="B10" s="269"/>
      <c r="C10" s="269"/>
      <c r="D10" s="269"/>
      <c r="E10" s="269"/>
      <c r="F10" s="269"/>
      <c r="G10" s="269"/>
      <c r="H10" s="269"/>
      <c r="I10" s="269"/>
      <c r="J10" s="269"/>
      <c r="K10" s="267"/>
      <c r="L10" s="267"/>
      <c r="M10" s="267"/>
      <c r="N10" s="267"/>
      <c r="O10" s="267"/>
      <c r="P10" s="267"/>
      <c r="Q10" s="267"/>
      <c r="R10" s="267"/>
      <c r="S10" s="267"/>
      <c r="T10" s="267"/>
      <c r="U10" s="267"/>
      <c r="V10" s="267"/>
      <c r="W10" s="267"/>
      <c r="X10" s="267"/>
      <c r="Y10" s="267"/>
      <c r="Z10" s="268"/>
      <c r="AA10" s="268"/>
      <c r="AB10" s="268"/>
      <c r="AC10" s="267"/>
      <c r="AD10" s="267"/>
      <c r="AE10" s="267"/>
      <c r="AF10" s="267"/>
      <c r="AG10" s="267"/>
    </row>
    <row r="11" spans="1:33" ht="14.25" customHeight="1">
      <c r="A11" s="25">
        <v>1</v>
      </c>
      <c r="B11" s="266">
        <f aca="true" t="shared" si="0" ref="B11:B25">IF(Soz_Sayi&gt;=A11,IF(INDEX(VTL_AdSoyad,MATCH(A11,L_3,0),1)="","",PROPER(INDEX(VTL_AdSoyad,MATCH(A11,L_3,0),1))),"")</f>
      </c>
      <c r="C11" s="266"/>
      <c r="D11" s="266"/>
      <c r="E11" s="266"/>
      <c r="F11" s="266"/>
      <c r="G11" s="266"/>
      <c r="H11" s="266"/>
      <c r="I11" s="266"/>
      <c r="J11" s="266"/>
      <c r="K11" s="186">
        <f>IF(Soz_Sayi&gt;=A11,IF(INDEX(VTL_T1,MATCH(A11,L_3,0),1)="","",INDEX(VTL_T1,MATCH(A11,L_3,0),1)),"")</f>
      </c>
      <c r="L11" s="186"/>
      <c r="M11" s="186"/>
      <c r="N11" s="186"/>
      <c r="O11" s="186"/>
      <c r="P11" s="186">
        <f>IF(Soz_Sayi&gt;=A11,IF(INDEX(VTL_T2,MATCH(A11,L_3,0),1)="","",INDEX(VTL_T2,MATCH(A11,L_3,0),1)),"")</f>
      </c>
      <c r="Q11" s="186"/>
      <c r="R11" s="186"/>
      <c r="S11" s="186"/>
      <c r="T11" s="186"/>
      <c r="U11" s="186">
        <f aca="true" t="shared" si="1" ref="U11:U25">IF(Soz_Sayi&gt;=A11,IF(INDEX(VTL_T3,MATCH(A11,L_3,0),1)="","",INDEX(VTL_T3,MATCH(A11,L_3,0),1)),"")</f>
      </c>
      <c r="V11" s="186"/>
      <c r="W11" s="186"/>
      <c r="X11" s="186"/>
      <c r="Y11" s="186"/>
      <c r="Z11" s="178">
        <f aca="true" t="shared" si="2" ref="Z11:Z25">IF(Soz_Sayi&gt;=A11,IF(INDEX(VTL_T4,MATCH(A11,L_3,0),1)="","",INDEX(VTL_T4,MATCH(A11,L_3,0),1)),"")</f>
      </c>
      <c r="AA11" s="178"/>
      <c r="AB11" s="178"/>
      <c r="AC11" s="186">
        <f aca="true" t="shared" si="3" ref="AC11:AC25">IF(Soz_Sayi&gt;=A11,IF(INDEX(VTL_T5,MATCH(A11,L_3,0),1)="","",INDEX(VTL_T5,MATCH(A11,L_3,0),1)),"")</f>
      </c>
      <c r="AD11" s="186"/>
      <c r="AE11" s="186"/>
      <c r="AF11" s="186"/>
      <c r="AG11" s="186"/>
    </row>
    <row r="12" spans="1:33" ht="14.25" customHeight="1">
      <c r="A12" s="25">
        <v>2</v>
      </c>
      <c r="B12" s="266">
        <f t="shared" si="0"/>
      </c>
      <c r="C12" s="266"/>
      <c r="D12" s="266"/>
      <c r="E12" s="266"/>
      <c r="F12" s="266"/>
      <c r="G12" s="266"/>
      <c r="H12" s="266"/>
      <c r="I12" s="266"/>
      <c r="J12" s="266"/>
      <c r="K12" s="186">
        <f aca="true" t="shared" si="4" ref="K12:K25">IF(Soz_Sayi&gt;=A12,IF(INDEX(VTL_T1,MATCH(A12,L_3,0),1)="","",INDEX(VTL_T1,MATCH(A12,L_3,0),1)),"")</f>
      </c>
      <c r="L12" s="186"/>
      <c r="M12" s="186"/>
      <c r="N12" s="186"/>
      <c r="O12" s="186"/>
      <c r="P12" s="186">
        <f aca="true" t="shared" si="5" ref="P12:P25">IF(Soz_Sayi&gt;=A12,IF(INDEX(VTL_T2,MATCH(A12,L_3,0),1)="","",INDEX(VTL_T2,MATCH(A12,L_3,0),1)),"")</f>
      </c>
      <c r="Q12" s="186"/>
      <c r="R12" s="186"/>
      <c r="S12" s="186"/>
      <c r="T12" s="186"/>
      <c r="U12" s="186">
        <f t="shared" si="1"/>
      </c>
      <c r="V12" s="186"/>
      <c r="W12" s="186"/>
      <c r="X12" s="186"/>
      <c r="Y12" s="186"/>
      <c r="Z12" s="178">
        <f t="shared" si="2"/>
      </c>
      <c r="AA12" s="178"/>
      <c r="AB12" s="178"/>
      <c r="AC12" s="186">
        <f t="shared" si="3"/>
      </c>
      <c r="AD12" s="186"/>
      <c r="AE12" s="186"/>
      <c r="AF12" s="186"/>
      <c r="AG12" s="186"/>
    </row>
    <row r="13" spans="1:33" ht="14.25" customHeight="1">
      <c r="A13" s="25">
        <v>3</v>
      </c>
      <c r="B13" s="266">
        <f t="shared" si="0"/>
      </c>
      <c r="C13" s="266"/>
      <c r="D13" s="266"/>
      <c r="E13" s="266"/>
      <c r="F13" s="266"/>
      <c r="G13" s="266"/>
      <c r="H13" s="266"/>
      <c r="I13" s="266"/>
      <c r="J13" s="266"/>
      <c r="K13" s="186">
        <f>IF(Soz_Sayi&gt;=A13,IF(INDEX(VTL_T1,MATCH(A13,L_3,0),1)="","",INDEX(VTL_T1,MATCH(A13,L_3,0),1)),"")</f>
      </c>
      <c r="L13" s="186"/>
      <c r="M13" s="186"/>
      <c r="N13" s="186"/>
      <c r="O13" s="186"/>
      <c r="P13" s="186">
        <f t="shared" si="5"/>
      </c>
      <c r="Q13" s="186"/>
      <c r="R13" s="186"/>
      <c r="S13" s="186"/>
      <c r="T13" s="186"/>
      <c r="U13" s="186">
        <f t="shared" si="1"/>
      </c>
      <c r="V13" s="186"/>
      <c r="W13" s="186"/>
      <c r="X13" s="186"/>
      <c r="Y13" s="186"/>
      <c r="Z13" s="178">
        <f t="shared" si="2"/>
      </c>
      <c r="AA13" s="178"/>
      <c r="AB13" s="178"/>
      <c r="AC13" s="186">
        <f t="shared" si="3"/>
      </c>
      <c r="AD13" s="186"/>
      <c r="AE13" s="186"/>
      <c r="AF13" s="186"/>
      <c r="AG13" s="186"/>
    </row>
    <row r="14" spans="1:33" ht="14.25" customHeight="1">
      <c r="A14" s="25">
        <v>4</v>
      </c>
      <c r="B14" s="266">
        <f t="shared" si="0"/>
      </c>
      <c r="C14" s="266"/>
      <c r="D14" s="266"/>
      <c r="E14" s="266"/>
      <c r="F14" s="266"/>
      <c r="G14" s="266"/>
      <c r="H14" s="266"/>
      <c r="I14" s="266"/>
      <c r="J14" s="266"/>
      <c r="K14" s="186">
        <f t="shared" si="4"/>
      </c>
      <c r="L14" s="186"/>
      <c r="M14" s="186"/>
      <c r="N14" s="186"/>
      <c r="O14" s="186"/>
      <c r="P14" s="186">
        <f t="shared" si="5"/>
      </c>
      <c r="Q14" s="186"/>
      <c r="R14" s="186"/>
      <c r="S14" s="186"/>
      <c r="T14" s="186"/>
      <c r="U14" s="186">
        <f t="shared" si="1"/>
      </c>
      <c r="V14" s="186"/>
      <c r="W14" s="186"/>
      <c r="X14" s="186"/>
      <c r="Y14" s="186"/>
      <c r="Z14" s="178">
        <f t="shared" si="2"/>
      </c>
      <c r="AA14" s="178"/>
      <c r="AB14" s="178"/>
      <c r="AC14" s="186">
        <f t="shared" si="3"/>
      </c>
      <c r="AD14" s="186"/>
      <c r="AE14" s="186"/>
      <c r="AF14" s="186"/>
      <c r="AG14" s="186"/>
    </row>
    <row r="15" spans="1:33" ht="14.25" customHeight="1">
      <c r="A15" s="25">
        <v>5</v>
      </c>
      <c r="B15" s="266">
        <f t="shared" si="0"/>
      </c>
      <c r="C15" s="266"/>
      <c r="D15" s="266"/>
      <c r="E15" s="266"/>
      <c r="F15" s="266"/>
      <c r="G15" s="266"/>
      <c r="H15" s="266"/>
      <c r="I15" s="266"/>
      <c r="J15" s="266"/>
      <c r="K15" s="186">
        <f t="shared" si="4"/>
      </c>
      <c r="L15" s="186"/>
      <c r="M15" s="186"/>
      <c r="N15" s="186"/>
      <c r="O15" s="186"/>
      <c r="P15" s="186">
        <f t="shared" si="5"/>
      </c>
      <c r="Q15" s="186"/>
      <c r="R15" s="186"/>
      <c r="S15" s="186"/>
      <c r="T15" s="186"/>
      <c r="U15" s="186">
        <f t="shared" si="1"/>
      </c>
      <c r="V15" s="186"/>
      <c r="W15" s="186"/>
      <c r="X15" s="186"/>
      <c r="Y15" s="186"/>
      <c r="Z15" s="178">
        <f t="shared" si="2"/>
      </c>
      <c r="AA15" s="178"/>
      <c r="AB15" s="178"/>
      <c r="AC15" s="186">
        <f t="shared" si="3"/>
      </c>
      <c r="AD15" s="186"/>
      <c r="AE15" s="186"/>
      <c r="AF15" s="186"/>
      <c r="AG15" s="186"/>
    </row>
    <row r="16" spans="1:33" ht="14.25" customHeight="1">
      <c r="A16" s="25">
        <v>6</v>
      </c>
      <c r="B16" s="266">
        <f t="shared" si="0"/>
      </c>
      <c r="C16" s="266"/>
      <c r="D16" s="266"/>
      <c r="E16" s="266"/>
      <c r="F16" s="266"/>
      <c r="G16" s="266"/>
      <c r="H16" s="266"/>
      <c r="I16" s="266"/>
      <c r="J16" s="266"/>
      <c r="K16" s="186">
        <f t="shared" si="4"/>
      </c>
      <c r="L16" s="186"/>
      <c r="M16" s="186"/>
      <c r="N16" s="186"/>
      <c r="O16" s="186"/>
      <c r="P16" s="186">
        <f t="shared" si="5"/>
      </c>
      <c r="Q16" s="186"/>
      <c r="R16" s="186"/>
      <c r="S16" s="186"/>
      <c r="T16" s="186"/>
      <c r="U16" s="186">
        <f t="shared" si="1"/>
      </c>
      <c r="V16" s="186"/>
      <c r="W16" s="186"/>
      <c r="X16" s="186"/>
      <c r="Y16" s="186"/>
      <c r="Z16" s="178">
        <f t="shared" si="2"/>
      </c>
      <c r="AA16" s="178"/>
      <c r="AB16" s="178"/>
      <c r="AC16" s="186">
        <f t="shared" si="3"/>
      </c>
      <c r="AD16" s="186"/>
      <c r="AE16" s="186"/>
      <c r="AF16" s="186"/>
      <c r="AG16" s="186"/>
    </row>
    <row r="17" spans="1:33" ht="14.25" customHeight="1">
      <c r="A17" s="25">
        <v>7</v>
      </c>
      <c r="B17" s="266">
        <f t="shared" si="0"/>
      </c>
      <c r="C17" s="266"/>
      <c r="D17" s="266"/>
      <c r="E17" s="266"/>
      <c r="F17" s="266"/>
      <c r="G17" s="266"/>
      <c r="H17" s="266"/>
      <c r="I17" s="266"/>
      <c r="J17" s="266"/>
      <c r="K17" s="186">
        <f t="shared" si="4"/>
      </c>
      <c r="L17" s="186"/>
      <c r="M17" s="186"/>
      <c r="N17" s="186"/>
      <c r="O17" s="186"/>
      <c r="P17" s="186">
        <f t="shared" si="5"/>
      </c>
      <c r="Q17" s="186"/>
      <c r="R17" s="186"/>
      <c r="S17" s="186"/>
      <c r="T17" s="186"/>
      <c r="U17" s="186">
        <f t="shared" si="1"/>
      </c>
      <c r="V17" s="186"/>
      <c r="W17" s="186"/>
      <c r="X17" s="186"/>
      <c r="Y17" s="186"/>
      <c r="Z17" s="178">
        <f t="shared" si="2"/>
      </c>
      <c r="AA17" s="178"/>
      <c r="AB17" s="178"/>
      <c r="AC17" s="186">
        <f t="shared" si="3"/>
      </c>
      <c r="AD17" s="186"/>
      <c r="AE17" s="186"/>
      <c r="AF17" s="186"/>
      <c r="AG17" s="186"/>
    </row>
    <row r="18" spans="1:33" ht="14.25" customHeight="1">
      <c r="A18" s="25">
        <v>8</v>
      </c>
      <c r="B18" s="266">
        <f t="shared" si="0"/>
      </c>
      <c r="C18" s="266"/>
      <c r="D18" s="266"/>
      <c r="E18" s="266"/>
      <c r="F18" s="266"/>
      <c r="G18" s="266"/>
      <c r="H18" s="266"/>
      <c r="I18" s="266"/>
      <c r="J18" s="266"/>
      <c r="K18" s="186">
        <f t="shared" si="4"/>
      </c>
      <c r="L18" s="186"/>
      <c r="M18" s="186"/>
      <c r="N18" s="186"/>
      <c r="O18" s="186"/>
      <c r="P18" s="186">
        <f t="shared" si="5"/>
      </c>
      <c r="Q18" s="186"/>
      <c r="R18" s="186"/>
      <c r="S18" s="186"/>
      <c r="T18" s="186"/>
      <c r="U18" s="186">
        <f t="shared" si="1"/>
      </c>
      <c r="V18" s="186"/>
      <c r="W18" s="186"/>
      <c r="X18" s="186"/>
      <c r="Y18" s="186"/>
      <c r="Z18" s="178">
        <f t="shared" si="2"/>
      </c>
      <c r="AA18" s="178"/>
      <c r="AB18" s="178"/>
      <c r="AC18" s="186">
        <f t="shared" si="3"/>
      </c>
      <c r="AD18" s="186"/>
      <c r="AE18" s="186"/>
      <c r="AF18" s="186"/>
      <c r="AG18" s="186"/>
    </row>
    <row r="19" spans="1:33" ht="14.25" customHeight="1">
      <c r="A19" s="25">
        <v>9</v>
      </c>
      <c r="B19" s="266">
        <f t="shared" si="0"/>
      </c>
      <c r="C19" s="266"/>
      <c r="D19" s="266"/>
      <c r="E19" s="266"/>
      <c r="F19" s="266"/>
      <c r="G19" s="266"/>
      <c r="H19" s="266"/>
      <c r="I19" s="266"/>
      <c r="J19" s="266"/>
      <c r="K19" s="186">
        <f t="shared" si="4"/>
      </c>
      <c r="L19" s="186"/>
      <c r="M19" s="186"/>
      <c r="N19" s="186"/>
      <c r="O19" s="186"/>
      <c r="P19" s="186">
        <f t="shared" si="5"/>
      </c>
      <c r="Q19" s="186"/>
      <c r="R19" s="186"/>
      <c r="S19" s="186"/>
      <c r="T19" s="186"/>
      <c r="U19" s="186">
        <f t="shared" si="1"/>
      </c>
      <c r="V19" s="186"/>
      <c r="W19" s="186"/>
      <c r="X19" s="186"/>
      <c r="Y19" s="186"/>
      <c r="Z19" s="178">
        <f t="shared" si="2"/>
      </c>
      <c r="AA19" s="178"/>
      <c r="AB19" s="178"/>
      <c r="AC19" s="186">
        <f t="shared" si="3"/>
      </c>
      <c r="AD19" s="186"/>
      <c r="AE19" s="186"/>
      <c r="AF19" s="186"/>
      <c r="AG19" s="186"/>
    </row>
    <row r="20" spans="1:33" ht="14.25" customHeight="1">
      <c r="A20" s="25">
        <v>10</v>
      </c>
      <c r="B20" s="266">
        <f t="shared" si="0"/>
      </c>
      <c r="C20" s="266"/>
      <c r="D20" s="266"/>
      <c r="E20" s="266"/>
      <c r="F20" s="266"/>
      <c r="G20" s="266"/>
      <c r="H20" s="266"/>
      <c r="I20" s="266"/>
      <c r="J20" s="266"/>
      <c r="K20" s="186">
        <f t="shared" si="4"/>
      </c>
      <c r="L20" s="186"/>
      <c r="M20" s="186"/>
      <c r="N20" s="186"/>
      <c r="O20" s="186"/>
      <c r="P20" s="186">
        <f t="shared" si="5"/>
      </c>
      <c r="Q20" s="186"/>
      <c r="R20" s="186"/>
      <c r="S20" s="186"/>
      <c r="T20" s="186"/>
      <c r="U20" s="186">
        <f t="shared" si="1"/>
      </c>
      <c r="V20" s="186"/>
      <c r="W20" s="186"/>
      <c r="X20" s="186"/>
      <c r="Y20" s="186"/>
      <c r="Z20" s="178">
        <f t="shared" si="2"/>
      </c>
      <c r="AA20" s="178"/>
      <c r="AB20" s="178"/>
      <c r="AC20" s="186">
        <f t="shared" si="3"/>
      </c>
      <c r="AD20" s="186"/>
      <c r="AE20" s="186"/>
      <c r="AF20" s="186"/>
      <c r="AG20" s="186"/>
    </row>
    <row r="21" spans="1:33" ht="14.25" customHeight="1">
      <c r="A21" s="25">
        <v>11</v>
      </c>
      <c r="B21" s="266">
        <f t="shared" si="0"/>
      </c>
      <c r="C21" s="266"/>
      <c r="D21" s="266"/>
      <c r="E21" s="266"/>
      <c r="F21" s="266"/>
      <c r="G21" s="266"/>
      <c r="H21" s="266"/>
      <c r="I21" s="266"/>
      <c r="J21" s="266"/>
      <c r="K21" s="186">
        <f t="shared" si="4"/>
      </c>
      <c r="L21" s="186"/>
      <c r="M21" s="186"/>
      <c r="N21" s="186"/>
      <c r="O21" s="186"/>
      <c r="P21" s="186">
        <f t="shared" si="5"/>
      </c>
      <c r="Q21" s="186"/>
      <c r="R21" s="186"/>
      <c r="S21" s="186"/>
      <c r="T21" s="186"/>
      <c r="U21" s="186">
        <f t="shared" si="1"/>
      </c>
      <c r="V21" s="186"/>
      <c r="W21" s="186"/>
      <c r="X21" s="186"/>
      <c r="Y21" s="186"/>
      <c r="Z21" s="178">
        <f t="shared" si="2"/>
      </c>
      <c r="AA21" s="178"/>
      <c r="AB21" s="178"/>
      <c r="AC21" s="186">
        <f t="shared" si="3"/>
      </c>
      <c r="AD21" s="186"/>
      <c r="AE21" s="186"/>
      <c r="AF21" s="186"/>
      <c r="AG21" s="186"/>
    </row>
    <row r="22" spans="1:33" ht="14.25" customHeight="1">
      <c r="A22" s="25">
        <v>12</v>
      </c>
      <c r="B22" s="266">
        <f t="shared" si="0"/>
      </c>
      <c r="C22" s="266"/>
      <c r="D22" s="266"/>
      <c r="E22" s="266"/>
      <c r="F22" s="266"/>
      <c r="G22" s="266"/>
      <c r="H22" s="266"/>
      <c r="I22" s="266"/>
      <c r="J22" s="266"/>
      <c r="K22" s="186">
        <f t="shared" si="4"/>
      </c>
      <c r="L22" s="186"/>
      <c r="M22" s="186"/>
      <c r="N22" s="186"/>
      <c r="O22" s="186"/>
      <c r="P22" s="186">
        <f t="shared" si="5"/>
      </c>
      <c r="Q22" s="186"/>
      <c r="R22" s="186"/>
      <c r="S22" s="186"/>
      <c r="T22" s="186"/>
      <c r="U22" s="186">
        <f t="shared" si="1"/>
      </c>
      <c r="V22" s="186"/>
      <c r="W22" s="186"/>
      <c r="X22" s="186"/>
      <c r="Y22" s="186"/>
      <c r="Z22" s="178">
        <f t="shared" si="2"/>
      </c>
      <c r="AA22" s="178"/>
      <c r="AB22" s="178"/>
      <c r="AC22" s="186">
        <f t="shared" si="3"/>
      </c>
      <c r="AD22" s="186"/>
      <c r="AE22" s="186"/>
      <c r="AF22" s="186"/>
      <c r="AG22" s="186"/>
    </row>
    <row r="23" spans="1:33" ht="14.25" customHeight="1">
      <c r="A23" s="25">
        <v>13</v>
      </c>
      <c r="B23" s="266">
        <f t="shared" si="0"/>
      </c>
      <c r="C23" s="266"/>
      <c r="D23" s="266"/>
      <c r="E23" s="266"/>
      <c r="F23" s="266"/>
      <c r="G23" s="266"/>
      <c r="H23" s="266"/>
      <c r="I23" s="266"/>
      <c r="J23" s="266"/>
      <c r="K23" s="186">
        <f t="shared" si="4"/>
      </c>
      <c r="L23" s="186"/>
      <c r="M23" s="186"/>
      <c r="N23" s="186"/>
      <c r="O23" s="186"/>
      <c r="P23" s="186">
        <f t="shared" si="5"/>
      </c>
      <c r="Q23" s="186"/>
      <c r="R23" s="186"/>
      <c r="S23" s="186"/>
      <c r="T23" s="186"/>
      <c r="U23" s="186">
        <f t="shared" si="1"/>
      </c>
      <c r="V23" s="186"/>
      <c r="W23" s="186"/>
      <c r="X23" s="186"/>
      <c r="Y23" s="186"/>
      <c r="Z23" s="178">
        <f t="shared" si="2"/>
      </c>
      <c r="AA23" s="178"/>
      <c r="AB23" s="178"/>
      <c r="AC23" s="186">
        <f t="shared" si="3"/>
      </c>
      <c r="AD23" s="186"/>
      <c r="AE23" s="186"/>
      <c r="AF23" s="186"/>
      <c r="AG23" s="186"/>
    </row>
    <row r="24" spans="1:33" ht="14.25" customHeight="1">
      <c r="A24" s="25">
        <v>14</v>
      </c>
      <c r="B24" s="266">
        <f t="shared" si="0"/>
      </c>
      <c r="C24" s="266"/>
      <c r="D24" s="266"/>
      <c r="E24" s="266"/>
      <c r="F24" s="266"/>
      <c r="G24" s="266"/>
      <c r="H24" s="266"/>
      <c r="I24" s="266"/>
      <c r="J24" s="266"/>
      <c r="K24" s="186">
        <f t="shared" si="4"/>
      </c>
      <c r="L24" s="186"/>
      <c r="M24" s="186"/>
      <c r="N24" s="186"/>
      <c r="O24" s="186"/>
      <c r="P24" s="186">
        <f t="shared" si="5"/>
      </c>
      <c r="Q24" s="186"/>
      <c r="R24" s="186"/>
      <c r="S24" s="186"/>
      <c r="T24" s="186"/>
      <c r="U24" s="186">
        <f t="shared" si="1"/>
      </c>
      <c r="V24" s="186"/>
      <c r="W24" s="186"/>
      <c r="X24" s="186"/>
      <c r="Y24" s="186"/>
      <c r="Z24" s="178">
        <f t="shared" si="2"/>
      </c>
      <c r="AA24" s="178"/>
      <c r="AB24" s="178"/>
      <c r="AC24" s="186">
        <f t="shared" si="3"/>
      </c>
      <c r="AD24" s="186"/>
      <c r="AE24" s="186"/>
      <c r="AF24" s="186"/>
      <c r="AG24" s="186"/>
    </row>
    <row r="25" spans="1:33" ht="14.25" customHeight="1">
      <c r="A25" s="25">
        <v>15</v>
      </c>
      <c r="B25" s="266">
        <f t="shared" si="0"/>
      </c>
      <c r="C25" s="266"/>
      <c r="D25" s="266"/>
      <c r="E25" s="266"/>
      <c r="F25" s="266"/>
      <c r="G25" s="266"/>
      <c r="H25" s="266"/>
      <c r="I25" s="266"/>
      <c r="J25" s="266"/>
      <c r="K25" s="186">
        <f t="shared" si="4"/>
      </c>
      <c r="L25" s="186"/>
      <c r="M25" s="186"/>
      <c r="N25" s="186"/>
      <c r="O25" s="186"/>
      <c r="P25" s="186">
        <f t="shared" si="5"/>
      </c>
      <c r="Q25" s="186"/>
      <c r="R25" s="186"/>
      <c r="S25" s="186"/>
      <c r="T25" s="186"/>
      <c r="U25" s="186">
        <f t="shared" si="1"/>
      </c>
      <c r="V25" s="186"/>
      <c r="W25" s="186"/>
      <c r="X25" s="186"/>
      <c r="Y25" s="186"/>
      <c r="Z25" s="178">
        <f t="shared" si="2"/>
      </c>
      <c r="AA25" s="178"/>
      <c r="AB25" s="178"/>
      <c r="AC25" s="186">
        <f t="shared" si="3"/>
      </c>
      <c r="AD25" s="186"/>
      <c r="AE25" s="186"/>
      <c r="AF25" s="186"/>
      <c r="AG25" s="186"/>
    </row>
    <row r="26" spans="2:33" ht="14.25" customHeight="1">
      <c r="B26" s="264" t="s">
        <v>163</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186">
        <f>SUM(AC11:AG25)</f>
        <v>0</v>
      </c>
      <c r="AD26" s="186"/>
      <c r="AE26" s="186"/>
      <c r="AF26" s="186"/>
      <c r="AG26" s="186"/>
    </row>
    <row r="27" spans="2:33" ht="14.25" customHeight="1">
      <c r="B27" s="67"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B4:AG4"/>
    <mergeCell ref="K6:O10"/>
    <mergeCell ref="K5:O5"/>
    <mergeCell ref="P5:T5"/>
    <mergeCell ref="P6:T10"/>
    <mergeCell ref="U5:Y5"/>
    <mergeCell ref="U6:Y10"/>
    <mergeCell ref="AC5:AG5"/>
    <mergeCell ref="AC6:AG10"/>
    <mergeCell ref="Z5:AB5"/>
    <mergeCell ref="Z6:AB10"/>
    <mergeCell ref="B5:J10"/>
    <mergeCell ref="B11:J11"/>
    <mergeCell ref="B12:J12"/>
    <mergeCell ref="B13:J13"/>
    <mergeCell ref="B14:J14"/>
    <mergeCell ref="P13:T13"/>
    <mergeCell ref="P12:T12"/>
    <mergeCell ref="U12:Y12"/>
    <mergeCell ref="Z12:AB12"/>
    <mergeCell ref="B23:J23"/>
    <mergeCell ref="B18:J18"/>
    <mergeCell ref="B24:J24"/>
    <mergeCell ref="B21:J21"/>
    <mergeCell ref="B22:J22"/>
    <mergeCell ref="K13:O13"/>
    <mergeCell ref="B19:J19"/>
    <mergeCell ref="B20:J20"/>
    <mergeCell ref="B15:J15"/>
    <mergeCell ref="B16:J16"/>
    <mergeCell ref="B17:J17"/>
    <mergeCell ref="Z15:AB15"/>
    <mergeCell ref="AC15:AG15"/>
    <mergeCell ref="B25:J25"/>
    <mergeCell ref="AC11:AG11"/>
    <mergeCell ref="Z11:AB11"/>
    <mergeCell ref="U11:Y11"/>
    <mergeCell ref="P11:T11"/>
    <mergeCell ref="K11:O11"/>
    <mergeCell ref="K12:O12"/>
    <mergeCell ref="AC12:AG12"/>
    <mergeCell ref="AC13:AG13"/>
    <mergeCell ref="U13:Y13"/>
    <mergeCell ref="Z13:AB13"/>
    <mergeCell ref="Z17:AB17"/>
    <mergeCell ref="AC17:AG17"/>
    <mergeCell ref="K14:O14"/>
    <mergeCell ref="P14:T14"/>
    <mergeCell ref="U14:Y14"/>
    <mergeCell ref="Z14:AB14"/>
    <mergeCell ref="AC14:AG14"/>
    <mergeCell ref="K15:O15"/>
    <mergeCell ref="P15:T15"/>
    <mergeCell ref="U15:Y15"/>
    <mergeCell ref="Z19:AB19"/>
    <mergeCell ref="AC19:AG19"/>
    <mergeCell ref="K16:O16"/>
    <mergeCell ref="P16:T16"/>
    <mergeCell ref="U16:Y16"/>
    <mergeCell ref="Z16:AB16"/>
    <mergeCell ref="AC16:AG16"/>
    <mergeCell ref="K17:O17"/>
    <mergeCell ref="P17:T17"/>
    <mergeCell ref="U17:Y17"/>
    <mergeCell ref="Z21:AB21"/>
    <mergeCell ref="AC21:AG21"/>
    <mergeCell ref="K18:O18"/>
    <mergeCell ref="P18:T18"/>
    <mergeCell ref="U18:Y18"/>
    <mergeCell ref="Z18:AB18"/>
    <mergeCell ref="AC18:AG18"/>
    <mergeCell ref="K19:O19"/>
    <mergeCell ref="P19:T19"/>
    <mergeCell ref="U19:Y19"/>
    <mergeCell ref="Z23:AB23"/>
    <mergeCell ref="AC23:AG23"/>
    <mergeCell ref="K20:O20"/>
    <mergeCell ref="P20:T20"/>
    <mergeCell ref="U20:Y20"/>
    <mergeCell ref="Z20:AB20"/>
    <mergeCell ref="AC20:AG20"/>
    <mergeCell ref="K21:O21"/>
    <mergeCell ref="P21:T21"/>
    <mergeCell ref="U21:Y21"/>
    <mergeCell ref="Z25:AB25"/>
    <mergeCell ref="AC25:AG25"/>
    <mergeCell ref="K22:O22"/>
    <mergeCell ref="P22:T22"/>
    <mergeCell ref="U22:Y22"/>
    <mergeCell ref="Z22:AB22"/>
    <mergeCell ref="AC22:AG22"/>
    <mergeCell ref="K23:O23"/>
    <mergeCell ref="P23:T23"/>
    <mergeCell ref="U23:Y23"/>
    <mergeCell ref="B26:AB26"/>
    <mergeCell ref="AC26:AG26"/>
    <mergeCell ref="K24:O24"/>
    <mergeCell ref="P24:T24"/>
    <mergeCell ref="U24:Y24"/>
    <mergeCell ref="Z24:AB24"/>
    <mergeCell ref="AC24:AG24"/>
    <mergeCell ref="K25:O25"/>
    <mergeCell ref="P25:T25"/>
    <mergeCell ref="U25:Y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ayfa5"/>
  <dimension ref="B2:AG47"/>
  <sheetViews>
    <sheetView showGridLines="0" zoomScalePageLayoutView="0" workbookViewId="0" topLeftCell="A19">
      <selection activeCell="AC45" sqref="AC45"/>
    </sheetView>
  </sheetViews>
  <sheetFormatPr defaultColWidth="9.00390625" defaultRowHeight="12.75"/>
  <cols>
    <col min="1" max="87" width="2.75390625" style="0" customWidth="1"/>
  </cols>
  <sheetData>
    <row r="1" ht="14.25" customHeight="1"/>
    <row r="2" spans="2:33" ht="15.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173</v>
      </c>
      <c r="AG2" s="7"/>
    </row>
    <row r="3" spans="2:33" ht="14.25" customHeight="1">
      <c r="B3" s="8"/>
      <c r="C3" s="9" t="s">
        <v>276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2:33" ht="14.25" customHeight="1">
      <c r="B4" s="12"/>
      <c r="C4" s="264" t="s">
        <v>81</v>
      </c>
      <c r="D4" s="265"/>
      <c r="E4" s="265"/>
      <c r="F4" s="265"/>
      <c r="G4" s="265"/>
      <c r="H4" s="265"/>
      <c r="I4" s="265"/>
      <c r="J4" s="265"/>
      <c r="K4" s="265"/>
      <c r="L4" s="265"/>
      <c r="M4" s="265"/>
      <c r="N4" s="265"/>
      <c r="O4" s="265"/>
      <c r="P4" s="265"/>
      <c r="Q4" s="265"/>
      <c r="R4" s="265"/>
      <c r="S4" s="265"/>
      <c r="T4" s="265"/>
      <c r="U4" s="265"/>
      <c r="V4" s="284"/>
      <c r="W4" s="281" t="str">
        <f>IF(ParaBirimi="","",ParaBirimi)</f>
        <v>TL</v>
      </c>
      <c r="X4" s="282"/>
      <c r="Y4" s="282"/>
      <c r="Z4" s="282"/>
      <c r="AA4" s="282"/>
      <c r="AB4" s="283"/>
      <c r="AC4" s="280" t="s">
        <v>84</v>
      </c>
      <c r="AD4" s="280"/>
      <c r="AE4" s="280"/>
      <c r="AF4" s="280"/>
      <c r="AG4" s="13"/>
    </row>
    <row r="5" spans="2:33" ht="14.25" customHeight="1">
      <c r="B5" s="12"/>
      <c r="C5" s="239" t="s">
        <v>144</v>
      </c>
      <c r="D5" s="240"/>
      <c r="E5" s="240"/>
      <c r="F5" s="240"/>
      <c r="G5" s="240"/>
      <c r="H5" s="240"/>
      <c r="I5" s="240"/>
      <c r="J5" s="240"/>
      <c r="K5" s="240"/>
      <c r="L5" s="240"/>
      <c r="M5" s="240"/>
      <c r="N5" s="240"/>
      <c r="O5" s="240"/>
      <c r="P5" s="240"/>
      <c r="Q5" s="240"/>
      <c r="R5" s="240"/>
      <c r="S5" s="240"/>
      <c r="T5" s="240"/>
      <c r="U5" s="240"/>
      <c r="V5" s="241"/>
      <c r="W5" s="271">
        <f>IF('Proje Bilgileri'!Y289="","",'Proje Bilgileri'!Y289)</f>
      </c>
      <c r="X5" s="272"/>
      <c r="Y5" s="272"/>
      <c r="Z5" s="272"/>
      <c r="AA5" s="272"/>
      <c r="AB5" s="273"/>
      <c r="AC5" s="270">
        <f>IF('Proje Bilgileri'!AF289="","",'Proje Bilgileri'!AF289)</f>
      </c>
      <c r="AD5" s="270"/>
      <c r="AE5" s="270"/>
      <c r="AF5" s="270"/>
      <c r="AG5" s="13"/>
    </row>
    <row r="6" spans="2:33" ht="14.25" customHeight="1">
      <c r="B6" s="12"/>
      <c r="C6" s="239" t="s">
        <v>145</v>
      </c>
      <c r="D6" s="240"/>
      <c r="E6" s="240"/>
      <c r="F6" s="240"/>
      <c r="G6" s="240"/>
      <c r="H6" s="240"/>
      <c r="I6" s="240"/>
      <c r="J6" s="240"/>
      <c r="K6" s="240"/>
      <c r="L6" s="240"/>
      <c r="M6" s="240"/>
      <c r="N6" s="240"/>
      <c r="O6" s="240"/>
      <c r="P6" s="240"/>
      <c r="Q6" s="240"/>
      <c r="R6" s="240"/>
      <c r="S6" s="240"/>
      <c r="T6" s="240"/>
      <c r="U6" s="240"/>
      <c r="V6" s="241"/>
      <c r="W6" s="271">
        <f>IF('Proje Bilgileri'!Y290="","",'Proje Bilgileri'!Y290)</f>
      </c>
      <c r="X6" s="272"/>
      <c r="Y6" s="272"/>
      <c r="Z6" s="272"/>
      <c r="AA6" s="272"/>
      <c r="AB6" s="273"/>
      <c r="AC6" s="270">
        <f>IF('Proje Bilgileri'!AF290="","",'Proje Bilgileri'!AF290)</f>
      </c>
      <c r="AD6" s="270"/>
      <c r="AE6" s="270"/>
      <c r="AF6" s="270"/>
      <c r="AG6" s="13"/>
    </row>
    <row r="7" spans="2:33" ht="14.25" customHeight="1">
      <c r="B7" s="12"/>
      <c r="C7" s="239" t="s">
        <v>147</v>
      </c>
      <c r="D7" s="240"/>
      <c r="E7" s="240"/>
      <c r="F7" s="240"/>
      <c r="G7" s="240"/>
      <c r="H7" s="240"/>
      <c r="I7" s="240"/>
      <c r="J7" s="240"/>
      <c r="K7" s="240"/>
      <c r="L7" s="240"/>
      <c r="M7" s="240"/>
      <c r="N7" s="240"/>
      <c r="O7" s="240"/>
      <c r="P7" s="240"/>
      <c r="Q7" s="240"/>
      <c r="R7" s="240"/>
      <c r="S7" s="240"/>
      <c r="T7" s="240"/>
      <c r="U7" s="240"/>
      <c r="V7" s="241"/>
      <c r="W7" s="271">
        <f>IF('Proje Bilgileri'!Y291="","",'Proje Bilgileri'!Y291)</f>
        <v>0</v>
      </c>
      <c r="X7" s="272"/>
      <c r="Y7" s="272"/>
      <c r="Z7" s="272"/>
      <c r="AA7" s="272"/>
      <c r="AB7" s="273"/>
      <c r="AC7" s="270">
        <f>IF('Proje Bilgileri'!AF291="","",'Proje Bilgileri'!AF291)</f>
      </c>
      <c r="AD7" s="270"/>
      <c r="AE7" s="270"/>
      <c r="AF7" s="270"/>
      <c r="AG7" s="13"/>
    </row>
    <row r="8" spans="2:33" ht="14.25" customHeight="1">
      <c r="B8" s="12"/>
      <c r="C8" s="239" t="s">
        <v>146</v>
      </c>
      <c r="D8" s="240"/>
      <c r="E8" s="240"/>
      <c r="F8" s="240"/>
      <c r="G8" s="240"/>
      <c r="H8" s="240"/>
      <c r="I8" s="240"/>
      <c r="J8" s="240"/>
      <c r="K8" s="240"/>
      <c r="L8" s="240"/>
      <c r="M8" s="240"/>
      <c r="N8" s="240"/>
      <c r="O8" s="240"/>
      <c r="P8" s="240"/>
      <c r="Q8" s="240"/>
      <c r="R8" s="240"/>
      <c r="S8" s="240"/>
      <c r="T8" s="240"/>
      <c r="U8" s="240"/>
      <c r="V8" s="241"/>
      <c r="W8" s="271">
        <f>IF('Proje Bilgileri'!Y292="","",'Proje Bilgileri'!Y292)</f>
        <v>0</v>
      </c>
      <c r="X8" s="272"/>
      <c r="Y8" s="272"/>
      <c r="Z8" s="272"/>
      <c r="AA8" s="272"/>
      <c r="AB8" s="273"/>
      <c r="AC8" s="270">
        <f>IF('Proje Bilgileri'!AF292="","",'Proje Bilgileri'!AF292)</f>
      </c>
      <c r="AD8" s="270"/>
      <c r="AE8" s="270"/>
      <c r="AF8" s="270"/>
      <c r="AG8" s="13"/>
    </row>
    <row r="9" spans="2:33" ht="14.25" customHeight="1">
      <c r="B9" s="12"/>
      <c r="C9" s="239" t="s">
        <v>148</v>
      </c>
      <c r="D9" s="240"/>
      <c r="E9" s="240"/>
      <c r="F9" s="240"/>
      <c r="G9" s="240"/>
      <c r="H9" s="240"/>
      <c r="I9" s="240"/>
      <c r="J9" s="240"/>
      <c r="K9" s="240"/>
      <c r="L9" s="240"/>
      <c r="M9" s="240"/>
      <c r="N9" s="240"/>
      <c r="O9" s="240"/>
      <c r="P9" s="240"/>
      <c r="Q9" s="240"/>
      <c r="R9" s="240"/>
      <c r="S9" s="240"/>
      <c r="T9" s="240"/>
      <c r="U9" s="240"/>
      <c r="V9" s="241"/>
      <c r="W9" s="271">
        <f>IF('Proje Bilgileri'!Y293="","",'Proje Bilgileri'!Y293)</f>
      </c>
      <c r="X9" s="272"/>
      <c r="Y9" s="272"/>
      <c r="Z9" s="272"/>
      <c r="AA9" s="272"/>
      <c r="AB9" s="273"/>
      <c r="AC9" s="270">
        <f>IF('Proje Bilgileri'!AF293="","",'Proje Bilgileri'!AF293)</f>
      </c>
      <c r="AD9" s="270"/>
      <c r="AE9" s="270"/>
      <c r="AF9" s="270"/>
      <c r="AG9" s="13"/>
    </row>
    <row r="10" spans="2:33" ht="14.25" customHeight="1">
      <c r="B10" s="12"/>
      <c r="C10" s="239" t="s">
        <v>149</v>
      </c>
      <c r="D10" s="240"/>
      <c r="E10" s="240"/>
      <c r="F10" s="240"/>
      <c r="G10" s="240"/>
      <c r="H10" s="240"/>
      <c r="I10" s="240"/>
      <c r="J10" s="240"/>
      <c r="K10" s="240"/>
      <c r="L10" s="240"/>
      <c r="M10" s="240"/>
      <c r="N10" s="240"/>
      <c r="O10" s="240"/>
      <c r="P10" s="240"/>
      <c r="Q10" s="240"/>
      <c r="R10" s="240"/>
      <c r="S10" s="240"/>
      <c r="T10" s="240"/>
      <c r="U10" s="240"/>
      <c r="V10" s="241"/>
      <c r="W10" s="271">
        <f>IF('Proje Bilgileri'!Y294="","",'Proje Bilgileri'!Y294)</f>
      </c>
      <c r="X10" s="272"/>
      <c r="Y10" s="272"/>
      <c r="Z10" s="272"/>
      <c r="AA10" s="272"/>
      <c r="AB10" s="273"/>
      <c r="AC10" s="270">
        <f>IF('Proje Bilgileri'!AF294="","",'Proje Bilgileri'!AF294)</f>
      </c>
      <c r="AD10" s="270"/>
      <c r="AE10" s="270"/>
      <c r="AF10" s="270"/>
      <c r="AG10" s="13"/>
    </row>
    <row r="11" spans="2:33" ht="14.25" customHeight="1">
      <c r="B11" s="12"/>
      <c r="C11" s="274" t="s">
        <v>210</v>
      </c>
      <c r="D11" s="275"/>
      <c r="E11" s="275"/>
      <c r="F11" s="275"/>
      <c r="G11" s="275"/>
      <c r="H11" s="275"/>
      <c r="I11" s="275"/>
      <c r="J11" s="275"/>
      <c r="K11" s="275"/>
      <c r="L11" s="275"/>
      <c r="M11" s="275"/>
      <c r="N11" s="275"/>
      <c r="O11" s="275"/>
      <c r="P11" s="275"/>
      <c r="Q11" s="275"/>
      <c r="R11" s="275"/>
      <c r="S11" s="275"/>
      <c r="T11" s="275"/>
      <c r="U11" s="275"/>
      <c r="V11" s="276"/>
      <c r="W11" s="271">
        <f>IF('Proje Bilgileri'!Y295="","",'Proje Bilgileri'!Y295)</f>
        <v>0</v>
      </c>
      <c r="X11" s="272"/>
      <c r="Y11" s="272"/>
      <c r="Z11" s="272"/>
      <c r="AA11" s="272"/>
      <c r="AB11" s="273"/>
      <c r="AC11" s="270">
        <f>IF('Proje Bilgileri'!AF295="","",'Proje Bilgileri'!AF295)</f>
      </c>
      <c r="AD11" s="270"/>
      <c r="AE11" s="270"/>
      <c r="AF11" s="270"/>
      <c r="AG11" s="13"/>
    </row>
    <row r="12" spans="2:33" ht="14.25" customHeight="1">
      <c r="B12" s="12"/>
      <c r="C12" s="274" t="s">
        <v>274</v>
      </c>
      <c r="D12" s="275"/>
      <c r="E12" s="275"/>
      <c r="F12" s="275"/>
      <c r="G12" s="275"/>
      <c r="H12" s="275"/>
      <c r="I12" s="275"/>
      <c r="J12" s="275"/>
      <c r="K12" s="275"/>
      <c r="L12" s="275"/>
      <c r="M12" s="275"/>
      <c r="N12" s="275"/>
      <c r="O12" s="275"/>
      <c r="P12" s="275"/>
      <c r="Q12" s="275"/>
      <c r="R12" s="275"/>
      <c r="S12" s="275"/>
      <c r="T12" s="275"/>
      <c r="U12" s="275"/>
      <c r="V12" s="276"/>
      <c r="W12" s="271">
        <f>IF('Proje Bilgileri'!Y296="","",'Proje Bilgileri'!Y296)</f>
        <v>0</v>
      </c>
      <c r="X12" s="272"/>
      <c r="Y12" s="272"/>
      <c r="Z12" s="272"/>
      <c r="AA12" s="272"/>
      <c r="AB12" s="273"/>
      <c r="AC12" s="270">
        <f>IF('Proje Bilgileri'!AF296="","",'Proje Bilgileri'!AF296)</f>
      </c>
      <c r="AD12" s="270"/>
      <c r="AE12" s="270"/>
      <c r="AF12" s="270"/>
      <c r="AG12" s="13"/>
    </row>
    <row r="13" spans="2:33" ht="14.25" customHeight="1">
      <c r="B13" s="12"/>
      <c r="C13" s="277" t="s">
        <v>156</v>
      </c>
      <c r="D13" s="278"/>
      <c r="E13" s="278"/>
      <c r="F13" s="278"/>
      <c r="G13" s="278"/>
      <c r="H13" s="278"/>
      <c r="I13" s="278"/>
      <c r="J13" s="278"/>
      <c r="K13" s="278"/>
      <c r="L13" s="278"/>
      <c r="M13" s="278"/>
      <c r="N13" s="278"/>
      <c r="O13" s="278"/>
      <c r="P13" s="278"/>
      <c r="Q13" s="278"/>
      <c r="R13" s="278"/>
      <c r="S13" s="278"/>
      <c r="T13" s="278"/>
      <c r="U13" s="278"/>
      <c r="V13" s="279"/>
      <c r="W13" s="271">
        <f>IF('Proje Bilgileri'!Y297="","",'Proje Bilgileri'!Y297)</f>
        <v>0</v>
      </c>
      <c r="X13" s="272"/>
      <c r="Y13" s="272"/>
      <c r="Z13" s="272"/>
      <c r="AA13" s="272"/>
      <c r="AB13" s="273"/>
      <c r="AC13" s="270">
        <f>IF('Proje Bilgileri'!AF297="","",'Proje Bilgileri'!AF297)</f>
      </c>
      <c r="AD13" s="270"/>
      <c r="AE13" s="270"/>
      <c r="AF13" s="270"/>
      <c r="AG13" s="13"/>
    </row>
    <row r="14" spans="2:33" ht="14.25" customHeight="1">
      <c r="B14" s="12"/>
      <c r="C14" s="239" t="s">
        <v>150</v>
      </c>
      <c r="D14" s="240"/>
      <c r="E14" s="240"/>
      <c r="F14" s="240"/>
      <c r="G14" s="240"/>
      <c r="H14" s="240"/>
      <c r="I14" s="240"/>
      <c r="J14" s="240"/>
      <c r="K14" s="240"/>
      <c r="L14" s="240"/>
      <c r="M14" s="240"/>
      <c r="N14" s="240"/>
      <c r="O14" s="240"/>
      <c r="P14" s="240"/>
      <c r="Q14" s="240"/>
      <c r="R14" s="240"/>
      <c r="S14" s="240"/>
      <c r="T14" s="240"/>
      <c r="U14" s="240"/>
      <c r="V14" s="241"/>
      <c r="W14" s="271">
        <f>IF('Proje Bilgileri'!Y298="","",'Proje Bilgileri'!Y298)</f>
        <v>0</v>
      </c>
      <c r="X14" s="272"/>
      <c r="Y14" s="272"/>
      <c r="Z14" s="272"/>
      <c r="AA14" s="272"/>
      <c r="AB14" s="273"/>
      <c r="AC14" s="270">
        <f>IF('Proje Bilgileri'!AF298="","",'Proje Bilgileri'!AF298)</f>
      </c>
      <c r="AD14" s="270"/>
      <c r="AE14" s="270"/>
      <c r="AF14" s="270"/>
      <c r="AG14" s="13"/>
    </row>
    <row r="15" spans="2:33" ht="14.25" customHeight="1">
      <c r="B15" s="12"/>
      <c r="C15" s="239" t="s">
        <v>151</v>
      </c>
      <c r="D15" s="240"/>
      <c r="E15" s="240"/>
      <c r="F15" s="240"/>
      <c r="G15" s="240"/>
      <c r="H15" s="240"/>
      <c r="I15" s="240"/>
      <c r="J15" s="240"/>
      <c r="K15" s="240"/>
      <c r="L15" s="240"/>
      <c r="M15" s="240"/>
      <c r="N15" s="240"/>
      <c r="O15" s="240"/>
      <c r="P15" s="240"/>
      <c r="Q15" s="240"/>
      <c r="R15" s="240"/>
      <c r="S15" s="240"/>
      <c r="T15" s="240"/>
      <c r="U15" s="240"/>
      <c r="V15" s="241"/>
      <c r="W15" s="271">
        <f>IF('Proje Bilgileri'!Y299="","",'Proje Bilgileri'!Y299)</f>
        <v>0</v>
      </c>
      <c r="X15" s="272"/>
      <c r="Y15" s="272"/>
      <c r="Z15" s="272"/>
      <c r="AA15" s="272"/>
      <c r="AB15" s="273"/>
      <c r="AC15" s="270">
        <f>IF('Proje Bilgileri'!AF299="","",'Proje Bilgileri'!AF299)</f>
      </c>
      <c r="AD15" s="270"/>
      <c r="AE15" s="270"/>
      <c r="AF15" s="270"/>
      <c r="AG15" s="13"/>
    </row>
    <row r="16" spans="2:33" ht="14.25" customHeight="1">
      <c r="B16" s="12"/>
      <c r="C16" s="239" t="s">
        <v>157</v>
      </c>
      <c r="D16" s="240"/>
      <c r="E16" s="240"/>
      <c r="F16" s="240"/>
      <c r="G16" s="240"/>
      <c r="H16" s="240"/>
      <c r="I16" s="240"/>
      <c r="J16" s="240"/>
      <c r="K16" s="240"/>
      <c r="L16" s="240"/>
      <c r="M16" s="240"/>
      <c r="N16" s="240"/>
      <c r="O16" s="240"/>
      <c r="P16" s="240"/>
      <c r="Q16" s="240"/>
      <c r="R16" s="240"/>
      <c r="S16" s="240"/>
      <c r="T16" s="240"/>
      <c r="U16" s="240"/>
      <c r="V16" s="241"/>
      <c r="W16" s="271">
        <f>IF('Proje Bilgileri'!Y300="","",'Proje Bilgileri'!Y300)</f>
        <v>0</v>
      </c>
      <c r="X16" s="272"/>
      <c r="Y16" s="272"/>
      <c r="Z16" s="272"/>
      <c r="AA16" s="272"/>
      <c r="AB16" s="273"/>
      <c r="AC16" s="270">
        <f>IF('Proje Bilgileri'!AF300="","",'Proje Bilgileri'!AF300)</f>
      </c>
      <c r="AD16" s="270"/>
      <c r="AE16" s="270"/>
      <c r="AF16" s="270"/>
      <c r="AG16" s="13"/>
    </row>
    <row r="17" spans="2:33" ht="14.25" customHeight="1">
      <c r="B17" s="12"/>
      <c r="C17" s="239" t="s">
        <v>267</v>
      </c>
      <c r="D17" s="240"/>
      <c r="E17" s="240"/>
      <c r="F17" s="240"/>
      <c r="G17" s="240"/>
      <c r="H17" s="240"/>
      <c r="I17" s="240"/>
      <c r="J17" s="240"/>
      <c r="K17" s="240"/>
      <c r="L17" s="240"/>
      <c r="M17" s="240"/>
      <c r="N17" s="240"/>
      <c r="O17" s="240"/>
      <c r="P17" s="240"/>
      <c r="Q17" s="240"/>
      <c r="R17" s="240"/>
      <c r="S17" s="240"/>
      <c r="T17" s="240"/>
      <c r="U17" s="240"/>
      <c r="V17" s="241"/>
      <c r="W17" s="271">
        <f>IF('Proje Bilgileri'!Y301="","",'Proje Bilgileri'!Y301)</f>
        <v>0</v>
      </c>
      <c r="X17" s="272"/>
      <c r="Y17" s="272"/>
      <c r="Z17" s="272"/>
      <c r="AA17" s="272"/>
      <c r="AB17" s="273"/>
      <c r="AC17" s="270">
        <f>IF('Proje Bilgileri'!AF301="","",'Proje Bilgileri'!AF301)</f>
      </c>
      <c r="AD17" s="270"/>
      <c r="AE17" s="270"/>
      <c r="AF17" s="270"/>
      <c r="AG17" s="13"/>
    </row>
    <row r="18" spans="2:33" ht="14.25" customHeight="1">
      <c r="B18" s="12"/>
      <c r="C18" s="239" t="s">
        <v>266</v>
      </c>
      <c r="D18" s="240"/>
      <c r="E18" s="240"/>
      <c r="F18" s="240"/>
      <c r="G18" s="240"/>
      <c r="H18" s="240"/>
      <c r="I18" s="240"/>
      <c r="J18" s="240"/>
      <c r="K18" s="240"/>
      <c r="L18" s="240"/>
      <c r="M18" s="240"/>
      <c r="N18" s="240"/>
      <c r="O18" s="240"/>
      <c r="P18" s="240"/>
      <c r="Q18" s="240"/>
      <c r="R18" s="240"/>
      <c r="S18" s="240"/>
      <c r="T18" s="240"/>
      <c r="U18" s="240"/>
      <c r="V18" s="241"/>
      <c r="W18" s="271">
        <f>IF('Proje Bilgileri'!Y302="","",'Proje Bilgileri'!Y302)</f>
        <v>0</v>
      </c>
      <c r="X18" s="272"/>
      <c r="Y18" s="272"/>
      <c r="Z18" s="272"/>
      <c r="AA18" s="272"/>
      <c r="AB18" s="273"/>
      <c r="AC18" s="270">
        <f>IF('Proje Bilgileri'!AF302="","",'Proje Bilgileri'!AF302)</f>
      </c>
      <c r="AD18" s="270"/>
      <c r="AE18" s="270"/>
      <c r="AF18" s="270"/>
      <c r="AG18" s="13"/>
    </row>
    <row r="19" spans="2:33" ht="14.25" customHeight="1">
      <c r="B19" s="12"/>
      <c r="C19" s="274" t="s">
        <v>270</v>
      </c>
      <c r="D19" s="275"/>
      <c r="E19" s="275"/>
      <c r="F19" s="275"/>
      <c r="G19" s="275"/>
      <c r="H19" s="275"/>
      <c r="I19" s="275"/>
      <c r="J19" s="275"/>
      <c r="K19" s="275"/>
      <c r="L19" s="275"/>
      <c r="M19" s="275"/>
      <c r="N19" s="275"/>
      <c r="O19" s="275"/>
      <c r="P19" s="275"/>
      <c r="Q19" s="275"/>
      <c r="R19" s="275"/>
      <c r="S19" s="275"/>
      <c r="T19" s="275"/>
      <c r="U19" s="275"/>
      <c r="V19" s="276"/>
      <c r="W19" s="271">
        <f>IF('Proje Bilgileri'!Y303="","",'Proje Bilgileri'!Y303)</f>
        <v>0</v>
      </c>
      <c r="X19" s="272"/>
      <c r="Y19" s="272"/>
      <c r="Z19" s="272"/>
      <c r="AA19" s="272"/>
      <c r="AB19" s="273"/>
      <c r="AC19" s="270">
        <f>IF('Proje Bilgileri'!AF303="","",'Proje Bilgileri'!AF303)</f>
      </c>
      <c r="AD19" s="270"/>
      <c r="AE19" s="270"/>
      <c r="AF19" s="270"/>
      <c r="AG19" s="13"/>
    </row>
    <row r="20" spans="2:33" ht="14.25" customHeight="1">
      <c r="B20" s="12"/>
      <c r="C20" s="288" t="str">
        <f>"K.D.V. ("&amp;IF(KDV="Muaf","Muaf)",IF(KDV=8%,"%8)","%18)"))</f>
        <v>K.D.V. (%18)</v>
      </c>
      <c r="D20" s="289"/>
      <c r="E20" s="289"/>
      <c r="F20" s="289"/>
      <c r="G20" s="289"/>
      <c r="H20" s="289"/>
      <c r="I20" s="289"/>
      <c r="J20" s="289"/>
      <c r="K20" s="289"/>
      <c r="L20" s="289"/>
      <c r="M20" s="289"/>
      <c r="N20" s="289"/>
      <c r="O20" s="289"/>
      <c r="P20" s="289"/>
      <c r="Q20" s="289"/>
      <c r="R20" s="289"/>
      <c r="S20" s="289"/>
      <c r="T20" s="289"/>
      <c r="U20" s="289"/>
      <c r="V20" s="110"/>
      <c r="W20" s="271">
        <f>IF(KDV="Muaf",0,'Proje Bilgileri'!Y304)</f>
        <v>0</v>
      </c>
      <c r="X20" s="272"/>
      <c r="Y20" s="272"/>
      <c r="Z20" s="272"/>
      <c r="AA20" s="272"/>
      <c r="AB20" s="273"/>
      <c r="AC20" s="290"/>
      <c r="AD20" s="291"/>
      <c r="AE20" s="291"/>
      <c r="AF20" s="292"/>
      <c r="AG20" s="13"/>
    </row>
    <row r="21" spans="2:33" ht="15.75" customHeight="1">
      <c r="B21" s="12"/>
      <c r="C21" s="274" t="s">
        <v>269</v>
      </c>
      <c r="D21" s="275"/>
      <c r="E21" s="275"/>
      <c r="F21" s="275"/>
      <c r="G21" s="275"/>
      <c r="H21" s="275"/>
      <c r="I21" s="275"/>
      <c r="J21" s="275"/>
      <c r="K21" s="275"/>
      <c r="L21" s="275"/>
      <c r="M21" s="275"/>
      <c r="N21" s="275"/>
      <c r="O21" s="275"/>
      <c r="P21" s="275"/>
      <c r="Q21" s="275"/>
      <c r="R21" s="275"/>
      <c r="S21" s="275"/>
      <c r="T21" s="275"/>
      <c r="U21" s="275"/>
      <c r="V21" s="276"/>
      <c r="W21" s="271">
        <f>IF('Proje Bilgileri'!Y305="","",'Proje Bilgileri'!Y305)</f>
        <v>0</v>
      </c>
      <c r="X21" s="272"/>
      <c r="Y21" s="272"/>
      <c r="Z21" s="272"/>
      <c r="AA21" s="272"/>
      <c r="AB21" s="273"/>
      <c r="AC21" s="287"/>
      <c r="AD21" s="287"/>
      <c r="AE21" s="287"/>
      <c r="AF21" s="287"/>
      <c r="AG21" s="13"/>
    </row>
    <row r="22" spans="2:33" ht="15.75" customHeight="1">
      <c r="B22" s="12"/>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3"/>
    </row>
    <row r="23" spans="2:33" ht="15.75" customHeight="1">
      <c r="B23" s="12"/>
      <c r="C23" s="24" t="s">
        <v>107</v>
      </c>
      <c r="D23" s="14"/>
      <c r="E23" s="14"/>
      <c r="F23" s="14"/>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3"/>
    </row>
    <row r="24" spans="2:33" ht="15.75">
      <c r="B24" s="12"/>
      <c r="C24" s="286" t="s">
        <v>268</v>
      </c>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13"/>
    </row>
    <row r="25" spans="2:33" ht="15.75">
      <c r="B25" s="12"/>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13"/>
    </row>
    <row r="26" spans="2:33" ht="15.75">
      <c r="B26" s="12"/>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13"/>
    </row>
    <row r="27" spans="2:33" ht="15.75">
      <c r="B27" s="12"/>
      <c r="C27" s="16"/>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3"/>
    </row>
    <row r="28" spans="2:33" ht="15.75">
      <c r="B28" s="12"/>
      <c r="C28" s="24" t="s">
        <v>108</v>
      </c>
      <c r="D28" s="14"/>
      <c r="E28" s="14"/>
      <c r="F28" s="14"/>
      <c r="G28" s="14"/>
      <c r="H28" s="14"/>
      <c r="I28" s="14"/>
      <c r="J28" s="14"/>
      <c r="K28" s="14"/>
      <c r="L28" s="14"/>
      <c r="M28" s="17"/>
      <c r="N28" s="17"/>
      <c r="O28" s="17"/>
      <c r="P28" s="17"/>
      <c r="Q28" s="17"/>
      <c r="R28" s="17"/>
      <c r="S28" s="17"/>
      <c r="T28" s="17"/>
      <c r="U28" s="14"/>
      <c r="V28" s="14"/>
      <c r="W28" s="14"/>
      <c r="X28" s="14"/>
      <c r="Y28" s="14"/>
      <c r="Z28" s="14"/>
      <c r="AA28" s="14"/>
      <c r="AB28" s="14"/>
      <c r="AC28" s="14"/>
      <c r="AD28" s="14"/>
      <c r="AE28" s="14"/>
      <c r="AF28" s="14"/>
      <c r="AG28" s="13"/>
    </row>
    <row r="29" spans="2:33" ht="15.75">
      <c r="B29" s="12"/>
      <c r="C29" s="286" t="s">
        <v>199</v>
      </c>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13"/>
    </row>
    <row r="30" spans="2:33" ht="15.75">
      <c r="B30" s="12"/>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13"/>
    </row>
    <row r="31" spans="2:33" ht="15.75">
      <c r="B31" s="12"/>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13"/>
    </row>
    <row r="32" spans="2:33" ht="15.75">
      <c r="B32" s="12"/>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13"/>
    </row>
    <row r="33" spans="2:33" ht="15.75">
      <c r="B33" s="12"/>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13"/>
    </row>
    <row r="34" spans="2:33" ht="15.75">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7"/>
      <c r="AB34" s="17"/>
      <c r="AC34" s="17"/>
      <c r="AD34" s="17"/>
      <c r="AE34" s="17"/>
      <c r="AF34" s="17"/>
      <c r="AG34" s="13"/>
    </row>
    <row r="35" spans="2:33" ht="15.75" customHeight="1">
      <c r="B35" s="12"/>
      <c r="C35" s="24" t="s">
        <v>109</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3"/>
    </row>
    <row r="36" spans="2:33" ht="15.75">
      <c r="B36" s="12"/>
      <c r="C36" s="286" t="str">
        <f>"Bu araştırma ile ilgili olarak tarihi, türü ve adedi aşağıda belirtilmiş olan raporlar Proje Yöneticisinin sorumluluğu altında Proje Grubu tarafından hazırlanır ve "&amp;IF(RaporKurum="","..................................................................",RaporKurum)&amp;"'a teslim edilmek üzere Araştırma Geliştirme ve Uygulama Döner Sermaye İşletmesi Müdürlüğüne gönderilir."</f>
        <v>Bu araştırma ile ilgili olarak tarihi, türü ve adedi aşağıda belirtilmiş olan raporlar Proje Yöneticisinin sorumluluğu altında Proje Grubu tarafından hazırlanır ve ..................................................................'a teslim edilmek üzere Araştırma Geliştirme ve Uygulama Döner Sermaye İşletmesi Müdürlüğüne gönderilir.</v>
      </c>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13"/>
    </row>
    <row r="37" spans="2:33" ht="15.75">
      <c r="B37" s="12"/>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13"/>
    </row>
    <row r="38" spans="2:33" ht="15.75">
      <c r="B38" s="12"/>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13"/>
    </row>
    <row r="39" spans="2:33" ht="15.75">
      <c r="B39" s="12"/>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13"/>
    </row>
    <row r="40" spans="2:33" ht="15.75">
      <c r="B40" s="12"/>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13"/>
    </row>
    <row r="41" spans="2:33" ht="15.75">
      <c r="B41" s="12"/>
      <c r="C41" s="285" t="str">
        <f>"Bu sözleşme "&amp;IF(TanzimTarihi="","……………",TEXT(TanzimTarihi,"GG.AA.YYYY"))&amp;" tarihinde iki nüsha olarak taraflarca tanzim ve imza edilmiştir."</f>
        <v>Bu sözleşme …………… tarihinde iki nüsha olarak taraflarca tanzim ve imza edilmiştir.</v>
      </c>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13"/>
    </row>
    <row r="42" spans="2:33" ht="15.75">
      <c r="B42" s="12"/>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13"/>
    </row>
    <row r="43" spans="2:33" ht="15.75">
      <c r="B43" s="12"/>
      <c r="C43" s="19" t="s">
        <v>97</v>
      </c>
      <c r="D43" s="15"/>
      <c r="E43" s="15"/>
      <c r="F43" s="15"/>
      <c r="G43" s="15"/>
      <c r="H43" s="15"/>
      <c r="I43" s="15"/>
      <c r="J43" s="15"/>
      <c r="K43" s="15"/>
      <c r="L43" s="15"/>
      <c r="M43" s="15"/>
      <c r="N43" s="15"/>
      <c r="O43" s="15"/>
      <c r="P43" s="15"/>
      <c r="Q43" s="15"/>
      <c r="R43" s="15"/>
      <c r="S43" s="15"/>
      <c r="T43" s="15"/>
      <c r="U43" s="15"/>
      <c r="V43" s="15"/>
      <c r="W43" s="14"/>
      <c r="X43" s="20" t="s">
        <v>278</v>
      </c>
      <c r="Y43" s="14"/>
      <c r="Z43" s="14"/>
      <c r="AA43" s="14"/>
      <c r="AB43" s="14"/>
      <c r="AC43" s="14"/>
      <c r="AD43" s="14"/>
      <c r="AE43" s="14"/>
      <c r="AF43" s="65"/>
      <c r="AG43" s="13"/>
    </row>
    <row r="44" spans="2:33" ht="15.75">
      <c r="B44" s="12"/>
      <c r="C44" s="16" t="str">
        <f>IF(PY1_Unvan="","",PY1_Unvan)&amp;" "&amp;IF(PY1_Ad="","",PROPER(PY1_Ad))&amp;" "&amp;IF(PY1_Soyad="","",UPPER(PY1_Soyad))</f>
        <v>  </v>
      </c>
      <c r="D44" s="15"/>
      <c r="E44" s="15"/>
      <c r="F44" s="15"/>
      <c r="G44" s="15"/>
      <c r="H44" s="15"/>
      <c r="I44" s="15"/>
      <c r="J44" s="15"/>
      <c r="K44" s="15"/>
      <c r="L44" s="15"/>
      <c r="M44" s="15"/>
      <c r="N44" s="15"/>
      <c r="O44" s="15"/>
      <c r="P44" s="15"/>
      <c r="Q44" s="15"/>
      <c r="R44" s="15"/>
      <c r="S44" s="15"/>
      <c r="T44" s="15"/>
      <c r="U44" s="15"/>
      <c r="V44" s="15"/>
      <c r="W44" s="14"/>
      <c r="X44" s="91" t="s">
        <v>282</v>
      </c>
      <c r="Y44" s="14"/>
      <c r="Z44" s="14"/>
      <c r="AA44" s="14"/>
      <c r="AB44" s="14"/>
      <c r="AC44" s="14"/>
      <c r="AD44" s="14"/>
      <c r="AE44" s="14"/>
      <c r="AF44" s="65"/>
      <c r="AG44" s="13"/>
    </row>
    <row r="45" spans="2:33" ht="15.75">
      <c r="B45" s="12"/>
      <c r="C45" s="16"/>
      <c r="D45" s="15"/>
      <c r="E45" s="15"/>
      <c r="F45" s="15"/>
      <c r="G45" s="15"/>
      <c r="H45" s="15"/>
      <c r="I45" s="15"/>
      <c r="J45" s="15"/>
      <c r="K45" s="15"/>
      <c r="L45" s="15"/>
      <c r="M45" s="15"/>
      <c r="N45" s="15"/>
      <c r="O45" s="15"/>
      <c r="P45" s="15"/>
      <c r="Q45" s="15"/>
      <c r="R45" s="15"/>
      <c r="S45" s="15"/>
      <c r="T45" s="15"/>
      <c r="U45" s="15"/>
      <c r="V45" s="15"/>
      <c r="W45" s="14"/>
      <c r="X45" s="91"/>
      <c r="Y45" s="14"/>
      <c r="Z45" s="14"/>
      <c r="AA45" s="14"/>
      <c r="AB45" s="14"/>
      <c r="AC45" s="14"/>
      <c r="AD45" s="14"/>
      <c r="AE45" s="14"/>
      <c r="AF45" s="65"/>
      <c r="AG45" s="13"/>
    </row>
    <row r="46" spans="2:33" ht="15.75">
      <c r="B46" s="12"/>
      <c r="C46" s="16" t="str">
        <f>IF(OR(PY2_Unvan="",PY2_Ad=""),"",PY2_Unvan)&amp;" "&amp;IF(PY2_Ad="","",PROPER(PY2_Ad))&amp;" "&amp;IF(PY2_Soyad="","",UPPER(PY2_Soyad))</f>
        <v>  </v>
      </c>
      <c r="D46" s="15"/>
      <c r="E46" s="15"/>
      <c r="F46" s="15"/>
      <c r="G46" s="15"/>
      <c r="H46" s="15"/>
      <c r="I46" s="15"/>
      <c r="J46" s="15"/>
      <c r="K46" s="15"/>
      <c r="L46" s="15"/>
      <c r="M46" s="15"/>
      <c r="N46" s="15"/>
      <c r="O46" s="15"/>
      <c r="P46" s="15"/>
      <c r="Q46" s="15"/>
      <c r="R46" s="15"/>
      <c r="S46" s="15"/>
      <c r="T46" s="15"/>
      <c r="U46" s="15"/>
      <c r="V46" s="15"/>
      <c r="W46" s="14"/>
      <c r="X46" s="14"/>
      <c r="Y46" s="14"/>
      <c r="Z46" s="14"/>
      <c r="AA46" s="14"/>
      <c r="AB46" s="14"/>
      <c r="AC46" s="14"/>
      <c r="AD46" s="14"/>
      <c r="AE46" s="14"/>
      <c r="AF46" s="14"/>
      <c r="AG46" s="13"/>
    </row>
    <row r="47" spans="2:33" ht="15.75">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3"/>
    </row>
  </sheetData>
  <sheetProtection sheet="1"/>
  <mergeCells count="58">
    <mergeCell ref="C20:U20"/>
    <mergeCell ref="C19:V19"/>
    <mergeCell ref="AC16:AF16"/>
    <mergeCell ref="W16:AB16"/>
    <mergeCell ref="W17:AB17"/>
    <mergeCell ref="W18:AB18"/>
    <mergeCell ref="AC17:AF17"/>
    <mergeCell ref="C16:V16"/>
    <mergeCell ref="C17:V17"/>
    <mergeCell ref="AC20:AF20"/>
    <mergeCell ref="C41:AF41"/>
    <mergeCell ref="C24:AF26"/>
    <mergeCell ref="C36:AF39"/>
    <mergeCell ref="AC19:AF19"/>
    <mergeCell ref="C29:AF33"/>
    <mergeCell ref="C21:V21"/>
    <mergeCell ref="W21:AB21"/>
    <mergeCell ref="AC21:AF21"/>
    <mergeCell ref="W19:AB19"/>
    <mergeCell ref="W20:AB20"/>
    <mergeCell ref="W10:AB10"/>
    <mergeCell ref="AC11:AF11"/>
    <mergeCell ref="AC14:AF14"/>
    <mergeCell ref="AC13:AF13"/>
    <mergeCell ref="W11:AB11"/>
    <mergeCell ref="W12:AB12"/>
    <mergeCell ref="W13:AB13"/>
    <mergeCell ref="W14:AB14"/>
    <mergeCell ref="AC6:AF6"/>
    <mergeCell ref="AC12:AF12"/>
    <mergeCell ref="AC7:AF7"/>
    <mergeCell ref="W6:AB6"/>
    <mergeCell ref="W7:AB7"/>
    <mergeCell ref="W8:AB8"/>
    <mergeCell ref="AC8:AF8"/>
    <mergeCell ref="AC9:AF9"/>
    <mergeCell ref="AC10:AF10"/>
    <mergeCell ref="W9:AB9"/>
    <mergeCell ref="AC4:AF4"/>
    <mergeCell ref="AC5:AF5"/>
    <mergeCell ref="W4:AB4"/>
    <mergeCell ref="W5:AB5"/>
    <mergeCell ref="C4:V4"/>
    <mergeCell ref="C5:V5"/>
    <mergeCell ref="C6:V6"/>
    <mergeCell ref="C7:V7"/>
    <mergeCell ref="C8:V8"/>
    <mergeCell ref="C9:V9"/>
    <mergeCell ref="C10:V10"/>
    <mergeCell ref="C11:V11"/>
    <mergeCell ref="C18:V18"/>
    <mergeCell ref="AC18:AF18"/>
    <mergeCell ref="AC15:AF15"/>
    <mergeCell ref="W15:AB15"/>
    <mergeCell ref="C12:V12"/>
    <mergeCell ref="C13:V13"/>
    <mergeCell ref="C14:V14"/>
    <mergeCell ref="C15:V15"/>
  </mergeCells>
  <printOptions/>
  <pageMargins left="0.8661417322834646"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ayfa7"/>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174</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14">
        <f>IF(Konusu="","",Konusu)</f>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13"/>
    </row>
    <row r="5" spans="2:33" ht="15.75" customHeight="1">
      <c r="B5" s="12"/>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13"/>
    </row>
    <row r="6" spans="2:33" ht="15.75" customHeight="1">
      <c r="B6" s="12"/>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13"/>
    </row>
    <row r="7" spans="2:33" ht="15.75" customHeight="1">
      <c r="B7" s="12"/>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13"/>
    </row>
    <row r="8" spans="2:33" ht="15.75">
      <c r="B8" s="12"/>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13"/>
    </row>
    <row r="9" spans="2:33" ht="15.75">
      <c r="B9" s="12"/>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13"/>
    </row>
    <row r="10" spans="2:33" ht="15.75">
      <c r="B10" s="12"/>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13"/>
    </row>
    <row r="11" spans="2:33" ht="15.75">
      <c r="B11" s="12"/>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13"/>
    </row>
    <row r="12" spans="2:33" ht="14.25" customHeight="1">
      <c r="B12" s="248" t="s">
        <v>104</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50"/>
    </row>
    <row r="13" spans="2:33" ht="14.25" customHeight="1">
      <c r="B13" s="251" t="s">
        <v>162</v>
      </c>
      <c r="C13" s="252"/>
      <c r="D13" s="252"/>
      <c r="E13" s="252"/>
      <c r="F13" s="252"/>
      <c r="G13" s="252"/>
      <c r="H13" s="252"/>
      <c r="I13" s="252"/>
      <c r="J13" s="252"/>
      <c r="K13" s="252"/>
      <c r="L13" s="252"/>
      <c r="M13" s="252"/>
      <c r="N13" s="252"/>
      <c r="O13" s="252"/>
      <c r="P13" s="252"/>
      <c r="Q13" s="252"/>
      <c r="R13" s="253">
        <v>1</v>
      </c>
      <c r="S13" s="253"/>
      <c r="T13" s="253"/>
      <c r="U13" s="253"/>
      <c r="V13" s="253"/>
      <c r="W13" s="253"/>
      <c r="X13" s="253">
        <v>2</v>
      </c>
      <c r="Y13" s="253"/>
      <c r="Z13" s="253"/>
      <c r="AA13" s="253"/>
      <c r="AB13" s="253">
        <v>3</v>
      </c>
      <c r="AC13" s="253"/>
      <c r="AD13" s="253"/>
      <c r="AE13" s="253"/>
      <c r="AF13" s="253"/>
      <c r="AG13" s="253"/>
    </row>
    <row r="14" spans="2:33" ht="14.25" customHeight="1">
      <c r="B14" s="252"/>
      <c r="C14" s="252"/>
      <c r="D14" s="252"/>
      <c r="E14" s="252"/>
      <c r="F14" s="252"/>
      <c r="G14" s="252"/>
      <c r="H14" s="252"/>
      <c r="I14" s="252"/>
      <c r="J14" s="252"/>
      <c r="K14" s="252"/>
      <c r="L14" s="252"/>
      <c r="M14" s="252"/>
      <c r="N14" s="252"/>
      <c r="O14" s="252"/>
      <c r="P14" s="252"/>
      <c r="Q14" s="252"/>
      <c r="R14" s="263" t="str">
        <f>"Alacağı Brüt Ücret*"&amp;CHAR(10)&amp;"("&amp;ParaBirimi&amp;"/Ay)"</f>
        <v>Alacağı Brüt Ücret*
(TL/Ay)</v>
      </c>
      <c r="S14" s="253"/>
      <c r="T14" s="253"/>
      <c r="U14" s="253"/>
      <c r="V14" s="253"/>
      <c r="W14" s="253"/>
      <c r="X14" s="263" t="s">
        <v>102</v>
      </c>
      <c r="Y14" s="253"/>
      <c r="Z14" s="253"/>
      <c r="AA14" s="253"/>
      <c r="AB14" s="254" t="str">
        <f>"Proje Maliyetine"&amp;CHAR(10)&amp;"Girecek Tutar"&amp;CHAR(10)&amp;"("&amp;ParaBirimi&amp;")"</f>
        <v>Proje Maliyetine
Girecek Tutar
(TL)</v>
      </c>
      <c r="AC14" s="255"/>
      <c r="AD14" s="255"/>
      <c r="AE14" s="255"/>
      <c r="AF14" s="255"/>
      <c r="AG14" s="256"/>
    </row>
    <row r="15" spans="2:33" ht="14.25" customHeight="1">
      <c r="B15" s="252"/>
      <c r="C15" s="252"/>
      <c r="D15" s="252"/>
      <c r="E15" s="252"/>
      <c r="F15" s="252"/>
      <c r="G15" s="252"/>
      <c r="H15" s="252"/>
      <c r="I15" s="252"/>
      <c r="J15" s="252"/>
      <c r="K15" s="252"/>
      <c r="L15" s="252"/>
      <c r="M15" s="252"/>
      <c r="N15" s="252"/>
      <c r="O15" s="252"/>
      <c r="P15" s="252"/>
      <c r="Q15" s="252"/>
      <c r="R15" s="263"/>
      <c r="S15" s="253"/>
      <c r="T15" s="253"/>
      <c r="U15" s="253"/>
      <c r="V15" s="253"/>
      <c r="W15" s="253"/>
      <c r="X15" s="263"/>
      <c r="Y15" s="253"/>
      <c r="Z15" s="253"/>
      <c r="AA15" s="253"/>
      <c r="AB15" s="257"/>
      <c r="AC15" s="258"/>
      <c r="AD15" s="258"/>
      <c r="AE15" s="258"/>
      <c r="AF15" s="258"/>
      <c r="AG15" s="259"/>
    </row>
    <row r="16" spans="2:33" ht="14.25" customHeight="1">
      <c r="B16" s="252"/>
      <c r="C16" s="252"/>
      <c r="D16" s="252"/>
      <c r="E16" s="252"/>
      <c r="F16" s="252"/>
      <c r="G16" s="252"/>
      <c r="H16" s="252"/>
      <c r="I16" s="252"/>
      <c r="J16" s="252"/>
      <c r="K16" s="252"/>
      <c r="L16" s="252"/>
      <c r="M16" s="252"/>
      <c r="N16" s="252"/>
      <c r="O16" s="252"/>
      <c r="P16" s="252"/>
      <c r="Q16" s="252"/>
      <c r="R16" s="253"/>
      <c r="S16" s="253"/>
      <c r="T16" s="253"/>
      <c r="U16" s="253"/>
      <c r="V16" s="253"/>
      <c r="W16" s="253"/>
      <c r="X16" s="253"/>
      <c r="Y16" s="253"/>
      <c r="Z16" s="253"/>
      <c r="AA16" s="253"/>
      <c r="AB16" s="260"/>
      <c r="AC16" s="261"/>
      <c r="AD16" s="261"/>
      <c r="AE16" s="261"/>
      <c r="AF16" s="261"/>
      <c r="AG16" s="262"/>
    </row>
    <row r="17" spans="1:33" ht="14.25" customHeight="1">
      <c r="A17" s="25">
        <v>26</v>
      </c>
      <c r="B17" s="239">
        <f aca="true" t="shared" si="0" ref="B17:B41">IF(Aka_Sayi&gt;=A17,IF(INDEX(VTL_Unvan,MATCH(A17,L_1,0),1)="","",INDEX(VTL_Unvan,MATCH(A17,L_1,0),1))&amp;" "&amp;IF(INDEX(VTL_AdSoyad,MATCH(A17,L_1,0),1)="","",PROPER(INDEX(VTL_AdSoyad,MATCH(A17,L_1,0),1)))&amp;", "&amp;IF(INDEX(VTL_Gorev,MATCH(A17,L_1,0),1)="","",INDEX(VTL_Gorev,MATCH(A17,L_1,0),1)),"")</f>
      </c>
      <c r="C17" s="240"/>
      <c r="D17" s="240"/>
      <c r="E17" s="240"/>
      <c r="F17" s="240"/>
      <c r="G17" s="240"/>
      <c r="H17" s="240"/>
      <c r="I17" s="240"/>
      <c r="J17" s="240"/>
      <c r="K17" s="240"/>
      <c r="L17" s="240"/>
      <c r="M17" s="240"/>
      <c r="N17" s="240"/>
      <c r="O17" s="240"/>
      <c r="P17" s="240"/>
      <c r="Q17" s="241"/>
      <c r="R17" s="234">
        <f aca="true" t="shared" si="1" ref="R17:R41">IF(Aka_Sayi&gt;=A17,IF(INDEX(VTL_T1,MATCH(A17,L_1,0),1)="","",INDEX(VTL_T1,MATCH(A17,L_1,0),1)),"")</f>
      </c>
      <c r="S17" s="235"/>
      <c r="T17" s="235"/>
      <c r="U17" s="235"/>
      <c r="V17" s="235"/>
      <c r="W17" s="236"/>
      <c r="X17" s="233">
        <f aca="true" t="shared" si="2" ref="X17:X41">IF(Aka_Sayi&gt;=A17,IF(INDEX(VTL_T4,MATCH(A17,L_1,0),1)="","",INDEX(VTL_T4,MATCH(A17,L_1,0),1)),"")</f>
      </c>
      <c r="Y17" s="233"/>
      <c r="Z17" s="233"/>
      <c r="AA17" s="233"/>
      <c r="AB17" s="234">
        <f aca="true" t="shared" si="3" ref="AB17:AB41">IF(Aka_Sayi&gt;=A17,IF(INDEX(VTL_T5,MATCH(A17,L_1,0),1)="","",INDEX(VTL_T5,MATCH(A17,L_1,0),1)),"")</f>
      </c>
      <c r="AC17" s="235"/>
      <c r="AD17" s="235"/>
      <c r="AE17" s="235"/>
      <c r="AF17" s="235"/>
      <c r="AG17" s="236"/>
    </row>
    <row r="18" spans="1:33" ht="14.25" customHeight="1">
      <c r="A18" s="25">
        <v>27</v>
      </c>
      <c r="B18" s="239">
        <f t="shared" si="0"/>
      </c>
      <c r="C18" s="240"/>
      <c r="D18" s="240"/>
      <c r="E18" s="240"/>
      <c r="F18" s="240"/>
      <c r="G18" s="240"/>
      <c r="H18" s="240"/>
      <c r="I18" s="240"/>
      <c r="J18" s="240"/>
      <c r="K18" s="240"/>
      <c r="L18" s="240"/>
      <c r="M18" s="240"/>
      <c r="N18" s="240"/>
      <c r="O18" s="240"/>
      <c r="P18" s="240"/>
      <c r="Q18" s="241"/>
      <c r="R18" s="234">
        <f t="shared" si="1"/>
      </c>
      <c r="S18" s="235"/>
      <c r="T18" s="235"/>
      <c r="U18" s="235"/>
      <c r="V18" s="235"/>
      <c r="W18" s="236"/>
      <c r="X18" s="233">
        <f t="shared" si="2"/>
      </c>
      <c r="Y18" s="233"/>
      <c r="Z18" s="233"/>
      <c r="AA18" s="233"/>
      <c r="AB18" s="234">
        <f t="shared" si="3"/>
      </c>
      <c r="AC18" s="235"/>
      <c r="AD18" s="235"/>
      <c r="AE18" s="235"/>
      <c r="AF18" s="235"/>
      <c r="AG18" s="236"/>
    </row>
    <row r="19" spans="1:33" ht="14.25" customHeight="1">
      <c r="A19" s="25">
        <v>28</v>
      </c>
      <c r="B19" s="239">
        <f t="shared" si="0"/>
      </c>
      <c r="C19" s="240"/>
      <c r="D19" s="240"/>
      <c r="E19" s="240"/>
      <c r="F19" s="240"/>
      <c r="G19" s="240"/>
      <c r="H19" s="240"/>
      <c r="I19" s="240"/>
      <c r="J19" s="240"/>
      <c r="K19" s="240"/>
      <c r="L19" s="240"/>
      <c r="M19" s="240"/>
      <c r="N19" s="240"/>
      <c r="O19" s="240"/>
      <c r="P19" s="240"/>
      <c r="Q19" s="241"/>
      <c r="R19" s="234">
        <f t="shared" si="1"/>
      </c>
      <c r="S19" s="235"/>
      <c r="T19" s="235"/>
      <c r="U19" s="235"/>
      <c r="V19" s="235"/>
      <c r="W19" s="236"/>
      <c r="X19" s="233">
        <f t="shared" si="2"/>
      </c>
      <c r="Y19" s="233"/>
      <c r="Z19" s="233"/>
      <c r="AA19" s="233"/>
      <c r="AB19" s="234">
        <f t="shared" si="3"/>
      </c>
      <c r="AC19" s="235"/>
      <c r="AD19" s="235"/>
      <c r="AE19" s="235"/>
      <c r="AF19" s="235"/>
      <c r="AG19" s="236"/>
    </row>
    <row r="20" spans="1:33" ht="14.25" customHeight="1">
      <c r="A20" s="25">
        <v>29</v>
      </c>
      <c r="B20" s="239">
        <f t="shared" si="0"/>
      </c>
      <c r="C20" s="240"/>
      <c r="D20" s="240"/>
      <c r="E20" s="240"/>
      <c r="F20" s="240"/>
      <c r="G20" s="240"/>
      <c r="H20" s="240"/>
      <c r="I20" s="240"/>
      <c r="J20" s="240"/>
      <c r="K20" s="240"/>
      <c r="L20" s="240"/>
      <c r="M20" s="240"/>
      <c r="N20" s="240"/>
      <c r="O20" s="240"/>
      <c r="P20" s="240"/>
      <c r="Q20" s="241"/>
      <c r="R20" s="234">
        <f t="shared" si="1"/>
      </c>
      <c r="S20" s="235"/>
      <c r="T20" s="235"/>
      <c r="U20" s="235"/>
      <c r="V20" s="235"/>
      <c r="W20" s="236"/>
      <c r="X20" s="233">
        <f t="shared" si="2"/>
      </c>
      <c r="Y20" s="233"/>
      <c r="Z20" s="233"/>
      <c r="AA20" s="233"/>
      <c r="AB20" s="234">
        <f t="shared" si="3"/>
      </c>
      <c r="AC20" s="235"/>
      <c r="AD20" s="235"/>
      <c r="AE20" s="235"/>
      <c r="AF20" s="235"/>
      <c r="AG20" s="236"/>
    </row>
    <row r="21" spans="1:33" ht="14.25" customHeight="1">
      <c r="A21" s="25">
        <v>30</v>
      </c>
      <c r="B21" s="239">
        <f t="shared" si="0"/>
      </c>
      <c r="C21" s="240"/>
      <c r="D21" s="240"/>
      <c r="E21" s="240"/>
      <c r="F21" s="240"/>
      <c r="G21" s="240"/>
      <c r="H21" s="240"/>
      <c r="I21" s="240"/>
      <c r="J21" s="240"/>
      <c r="K21" s="240"/>
      <c r="L21" s="240"/>
      <c r="M21" s="240"/>
      <c r="N21" s="240"/>
      <c r="O21" s="240"/>
      <c r="P21" s="240"/>
      <c r="Q21" s="241"/>
      <c r="R21" s="234">
        <f t="shared" si="1"/>
      </c>
      <c r="S21" s="235"/>
      <c r="T21" s="235"/>
      <c r="U21" s="235"/>
      <c r="V21" s="235"/>
      <c r="W21" s="236"/>
      <c r="X21" s="233">
        <f t="shared" si="2"/>
      </c>
      <c r="Y21" s="233"/>
      <c r="Z21" s="233"/>
      <c r="AA21" s="233"/>
      <c r="AB21" s="234">
        <f t="shared" si="3"/>
      </c>
      <c r="AC21" s="235"/>
      <c r="AD21" s="235"/>
      <c r="AE21" s="235"/>
      <c r="AF21" s="235"/>
      <c r="AG21" s="236"/>
    </row>
    <row r="22" spans="1:33" ht="14.25" customHeight="1">
      <c r="A22" s="25">
        <v>31</v>
      </c>
      <c r="B22" s="239">
        <f t="shared" si="0"/>
      </c>
      <c r="C22" s="240"/>
      <c r="D22" s="240"/>
      <c r="E22" s="240"/>
      <c r="F22" s="240"/>
      <c r="G22" s="240"/>
      <c r="H22" s="240"/>
      <c r="I22" s="240"/>
      <c r="J22" s="240"/>
      <c r="K22" s="240"/>
      <c r="L22" s="240"/>
      <c r="M22" s="240"/>
      <c r="N22" s="240"/>
      <c r="O22" s="240"/>
      <c r="P22" s="240"/>
      <c r="Q22" s="241"/>
      <c r="R22" s="234">
        <f t="shared" si="1"/>
      </c>
      <c r="S22" s="235"/>
      <c r="T22" s="235"/>
      <c r="U22" s="235"/>
      <c r="V22" s="235"/>
      <c r="W22" s="236"/>
      <c r="X22" s="233">
        <f t="shared" si="2"/>
      </c>
      <c r="Y22" s="233"/>
      <c r="Z22" s="233"/>
      <c r="AA22" s="233"/>
      <c r="AB22" s="234">
        <f t="shared" si="3"/>
      </c>
      <c r="AC22" s="235"/>
      <c r="AD22" s="235"/>
      <c r="AE22" s="235"/>
      <c r="AF22" s="235"/>
      <c r="AG22" s="236"/>
    </row>
    <row r="23" spans="1:33" ht="14.25" customHeight="1">
      <c r="A23" s="25">
        <v>32</v>
      </c>
      <c r="B23" s="239">
        <f t="shared" si="0"/>
      </c>
      <c r="C23" s="240"/>
      <c r="D23" s="240"/>
      <c r="E23" s="240"/>
      <c r="F23" s="240"/>
      <c r="G23" s="240"/>
      <c r="H23" s="240"/>
      <c r="I23" s="240"/>
      <c r="J23" s="240"/>
      <c r="K23" s="240"/>
      <c r="L23" s="240"/>
      <c r="M23" s="240"/>
      <c r="N23" s="240"/>
      <c r="O23" s="240"/>
      <c r="P23" s="240"/>
      <c r="Q23" s="241"/>
      <c r="R23" s="234">
        <f t="shared" si="1"/>
      </c>
      <c r="S23" s="235"/>
      <c r="T23" s="235"/>
      <c r="U23" s="235"/>
      <c r="V23" s="235"/>
      <c r="W23" s="236"/>
      <c r="X23" s="233">
        <f t="shared" si="2"/>
      </c>
      <c r="Y23" s="233"/>
      <c r="Z23" s="233"/>
      <c r="AA23" s="233"/>
      <c r="AB23" s="234">
        <f t="shared" si="3"/>
      </c>
      <c r="AC23" s="235"/>
      <c r="AD23" s="235"/>
      <c r="AE23" s="235"/>
      <c r="AF23" s="235"/>
      <c r="AG23" s="236"/>
    </row>
    <row r="24" spans="1:33" ht="14.25" customHeight="1">
      <c r="A24" s="25">
        <v>33</v>
      </c>
      <c r="B24" s="239">
        <f t="shared" si="0"/>
      </c>
      <c r="C24" s="240"/>
      <c r="D24" s="240"/>
      <c r="E24" s="240"/>
      <c r="F24" s="240"/>
      <c r="G24" s="240"/>
      <c r="H24" s="240"/>
      <c r="I24" s="240"/>
      <c r="J24" s="240"/>
      <c r="K24" s="240"/>
      <c r="L24" s="240"/>
      <c r="M24" s="240"/>
      <c r="N24" s="240"/>
      <c r="O24" s="240"/>
      <c r="P24" s="240"/>
      <c r="Q24" s="241"/>
      <c r="R24" s="234">
        <f t="shared" si="1"/>
      </c>
      <c r="S24" s="235"/>
      <c r="T24" s="235"/>
      <c r="U24" s="235"/>
      <c r="V24" s="235"/>
      <c r="W24" s="236"/>
      <c r="X24" s="233">
        <f t="shared" si="2"/>
      </c>
      <c r="Y24" s="233"/>
      <c r="Z24" s="233"/>
      <c r="AA24" s="233"/>
      <c r="AB24" s="234">
        <f t="shared" si="3"/>
      </c>
      <c r="AC24" s="235"/>
      <c r="AD24" s="235"/>
      <c r="AE24" s="235"/>
      <c r="AF24" s="235"/>
      <c r="AG24" s="236"/>
    </row>
    <row r="25" spans="1:33" ht="14.25" customHeight="1">
      <c r="A25" s="25">
        <v>34</v>
      </c>
      <c r="B25" s="239">
        <f t="shared" si="0"/>
      </c>
      <c r="C25" s="240"/>
      <c r="D25" s="240"/>
      <c r="E25" s="240"/>
      <c r="F25" s="240"/>
      <c r="G25" s="240"/>
      <c r="H25" s="240"/>
      <c r="I25" s="240"/>
      <c r="J25" s="240"/>
      <c r="K25" s="240"/>
      <c r="L25" s="240"/>
      <c r="M25" s="240"/>
      <c r="N25" s="240"/>
      <c r="O25" s="240"/>
      <c r="P25" s="240"/>
      <c r="Q25" s="241"/>
      <c r="R25" s="234">
        <f t="shared" si="1"/>
      </c>
      <c r="S25" s="235"/>
      <c r="T25" s="235"/>
      <c r="U25" s="235"/>
      <c r="V25" s="235"/>
      <c r="W25" s="236"/>
      <c r="X25" s="233">
        <f t="shared" si="2"/>
      </c>
      <c r="Y25" s="233"/>
      <c r="Z25" s="233"/>
      <c r="AA25" s="233"/>
      <c r="AB25" s="234">
        <f t="shared" si="3"/>
      </c>
      <c r="AC25" s="235"/>
      <c r="AD25" s="235"/>
      <c r="AE25" s="235"/>
      <c r="AF25" s="235"/>
      <c r="AG25" s="236"/>
    </row>
    <row r="26" spans="1:33" ht="14.25" customHeight="1">
      <c r="A26" s="25">
        <v>35</v>
      </c>
      <c r="B26" s="239">
        <f t="shared" si="0"/>
      </c>
      <c r="C26" s="240"/>
      <c r="D26" s="240"/>
      <c r="E26" s="240"/>
      <c r="F26" s="240"/>
      <c r="G26" s="240"/>
      <c r="H26" s="240"/>
      <c r="I26" s="240"/>
      <c r="J26" s="240"/>
      <c r="K26" s="240"/>
      <c r="L26" s="240"/>
      <c r="M26" s="240"/>
      <c r="N26" s="240"/>
      <c r="O26" s="240"/>
      <c r="P26" s="240"/>
      <c r="Q26" s="241"/>
      <c r="R26" s="234">
        <f t="shared" si="1"/>
      </c>
      <c r="S26" s="235"/>
      <c r="T26" s="235"/>
      <c r="U26" s="235"/>
      <c r="V26" s="235"/>
      <c r="W26" s="236"/>
      <c r="X26" s="233">
        <f t="shared" si="2"/>
      </c>
      <c r="Y26" s="233"/>
      <c r="Z26" s="233"/>
      <c r="AA26" s="233"/>
      <c r="AB26" s="234">
        <f t="shared" si="3"/>
      </c>
      <c r="AC26" s="235"/>
      <c r="AD26" s="235"/>
      <c r="AE26" s="235"/>
      <c r="AF26" s="235"/>
      <c r="AG26" s="236"/>
    </row>
    <row r="27" spans="1:33" ht="14.25" customHeight="1">
      <c r="A27" s="25">
        <v>36</v>
      </c>
      <c r="B27" s="239">
        <f t="shared" si="0"/>
      </c>
      <c r="C27" s="240"/>
      <c r="D27" s="240"/>
      <c r="E27" s="240"/>
      <c r="F27" s="240"/>
      <c r="G27" s="240"/>
      <c r="H27" s="240"/>
      <c r="I27" s="240"/>
      <c r="J27" s="240"/>
      <c r="K27" s="240"/>
      <c r="L27" s="240"/>
      <c r="M27" s="240"/>
      <c r="N27" s="240"/>
      <c r="O27" s="240"/>
      <c r="P27" s="240"/>
      <c r="Q27" s="241"/>
      <c r="R27" s="234">
        <f t="shared" si="1"/>
      </c>
      <c r="S27" s="235"/>
      <c r="T27" s="235"/>
      <c r="U27" s="235"/>
      <c r="V27" s="235"/>
      <c r="W27" s="236"/>
      <c r="X27" s="233">
        <f t="shared" si="2"/>
      </c>
      <c r="Y27" s="233"/>
      <c r="Z27" s="233"/>
      <c r="AA27" s="233"/>
      <c r="AB27" s="234">
        <f t="shared" si="3"/>
      </c>
      <c r="AC27" s="235"/>
      <c r="AD27" s="235"/>
      <c r="AE27" s="235"/>
      <c r="AF27" s="235"/>
      <c r="AG27" s="236"/>
    </row>
    <row r="28" spans="1:33" ht="14.25" customHeight="1">
      <c r="A28" s="25">
        <v>37</v>
      </c>
      <c r="B28" s="239">
        <f t="shared" si="0"/>
      </c>
      <c r="C28" s="240"/>
      <c r="D28" s="240"/>
      <c r="E28" s="240"/>
      <c r="F28" s="240"/>
      <c r="G28" s="240"/>
      <c r="H28" s="240"/>
      <c r="I28" s="240"/>
      <c r="J28" s="240"/>
      <c r="K28" s="240"/>
      <c r="L28" s="240"/>
      <c r="M28" s="240"/>
      <c r="N28" s="240"/>
      <c r="O28" s="240"/>
      <c r="P28" s="240"/>
      <c r="Q28" s="241"/>
      <c r="R28" s="234">
        <f t="shared" si="1"/>
      </c>
      <c r="S28" s="235"/>
      <c r="T28" s="235"/>
      <c r="U28" s="235"/>
      <c r="V28" s="235"/>
      <c r="W28" s="236"/>
      <c r="X28" s="233">
        <f t="shared" si="2"/>
      </c>
      <c r="Y28" s="233"/>
      <c r="Z28" s="233"/>
      <c r="AA28" s="233"/>
      <c r="AB28" s="234">
        <f t="shared" si="3"/>
      </c>
      <c r="AC28" s="235"/>
      <c r="AD28" s="235"/>
      <c r="AE28" s="235"/>
      <c r="AF28" s="235"/>
      <c r="AG28" s="236"/>
    </row>
    <row r="29" spans="1:33" ht="14.25" customHeight="1">
      <c r="A29" s="25">
        <v>38</v>
      </c>
      <c r="B29" s="239">
        <f t="shared" si="0"/>
      </c>
      <c r="C29" s="240"/>
      <c r="D29" s="240"/>
      <c r="E29" s="240"/>
      <c r="F29" s="240"/>
      <c r="G29" s="240"/>
      <c r="H29" s="240"/>
      <c r="I29" s="240"/>
      <c r="J29" s="240"/>
      <c r="K29" s="240"/>
      <c r="L29" s="240"/>
      <c r="M29" s="240"/>
      <c r="N29" s="240"/>
      <c r="O29" s="240"/>
      <c r="P29" s="240"/>
      <c r="Q29" s="241"/>
      <c r="R29" s="234">
        <f t="shared" si="1"/>
      </c>
      <c r="S29" s="235"/>
      <c r="T29" s="235"/>
      <c r="U29" s="235"/>
      <c r="V29" s="235"/>
      <c r="W29" s="236"/>
      <c r="X29" s="233">
        <f t="shared" si="2"/>
      </c>
      <c r="Y29" s="233"/>
      <c r="Z29" s="233"/>
      <c r="AA29" s="233"/>
      <c r="AB29" s="234">
        <f t="shared" si="3"/>
      </c>
      <c r="AC29" s="235"/>
      <c r="AD29" s="235"/>
      <c r="AE29" s="235"/>
      <c r="AF29" s="235"/>
      <c r="AG29" s="236"/>
    </row>
    <row r="30" spans="1:33" ht="14.25" customHeight="1">
      <c r="A30" s="25">
        <v>39</v>
      </c>
      <c r="B30" s="239">
        <f t="shared" si="0"/>
      </c>
      <c r="C30" s="240"/>
      <c r="D30" s="240"/>
      <c r="E30" s="240"/>
      <c r="F30" s="240"/>
      <c r="G30" s="240"/>
      <c r="H30" s="240"/>
      <c r="I30" s="240"/>
      <c r="J30" s="240"/>
      <c r="K30" s="240"/>
      <c r="L30" s="240"/>
      <c r="M30" s="240"/>
      <c r="N30" s="240"/>
      <c r="O30" s="240"/>
      <c r="P30" s="240"/>
      <c r="Q30" s="241"/>
      <c r="R30" s="234">
        <f t="shared" si="1"/>
      </c>
      <c r="S30" s="235"/>
      <c r="T30" s="235"/>
      <c r="U30" s="235"/>
      <c r="V30" s="235"/>
      <c r="W30" s="236"/>
      <c r="X30" s="233">
        <f t="shared" si="2"/>
      </c>
      <c r="Y30" s="233"/>
      <c r="Z30" s="233"/>
      <c r="AA30" s="233"/>
      <c r="AB30" s="234">
        <f t="shared" si="3"/>
      </c>
      <c r="AC30" s="235"/>
      <c r="AD30" s="235"/>
      <c r="AE30" s="235"/>
      <c r="AF30" s="235"/>
      <c r="AG30" s="236"/>
    </row>
    <row r="31" spans="1:33" ht="14.25" customHeight="1">
      <c r="A31" s="25">
        <v>40</v>
      </c>
      <c r="B31" s="239">
        <f t="shared" si="0"/>
      </c>
      <c r="C31" s="240"/>
      <c r="D31" s="240"/>
      <c r="E31" s="240"/>
      <c r="F31" s="240"/>
      <c r="G31" s="240"/>
      <c r="H31" s="240"/>
      <c r="I31" s="240"/>
      <c r="J31" s="240"/>
      <c r="K31" s="240"/>
      <c r="L31" s="240"/>
      <c r="M31" s="240"/>
      <c r="N31" s="240"/>
      <c r="O31" s="240"/>
      <c r="P31" s="240"/>
      <c r="Q31" s="241"/>
      <c r="R31" s="234">
        <f t="shared" si="1"/>
      </c>
      <c r="S31" s="235"/>
      <c r="T31" s="235"/>
      <c r="U31" s="235"/>
      <c r="V31" s="235"/>
      <c r="W31" s="236"/>
      <c r="X31" s="233">
        <f t="shared" si="2"/>
      </c>
      <c r="Y31" s="233"/>
      <c r="Z31" s="233"/>
      <c r="AA31" s="233"/>
      <c r="AB31" s="234">
        <f t="shared" si="3"/>
      </c>
      <c r="AC31" s="235"/>
      <c r="AD31" s="235"/>
      <c r="AE31" s="235"/>
      <c r="AF31" s="235"/>
      <c r="AG31" s="236"/>
    </row>
    <row r="32" spans="1:33" ht="14.25" customHeight="1">
      <c r="A32" s="25">
        <v>41</v>
      </c>
      <c r="B32" s="239">
        <f t="shared" si="0"/>
      </c>
      <c r="C32" s="240"/>
      <c r="D32" s="240"/>
      <c r="E32" s="240"/>
      <c r="F32" s="240"/>
      <c r="G32" s="240"/>
      <c r="H32" s="240"/>
      <c r="I32" s="240"/>
      <c r="J32" s="240"/>
      <c r="K32" s="240"/>
      <c r="L32" s="240"/>
      <c r="M32" s="240"/>
      <c r="N32" s="240"/>
      <c r="O32" s="240"/>
      <c r="P32" s="240"/>
      <c r="Q32" s="241"/>
      <c r="R32" s="234">
        <f t="shared" si="1"/>
      </c>
      <c r="S32" s="235"/>
      <c r="T32" s="235"/>
      <c r="U32" s="235"/>
      <c r="V32" s="235"/>
      <c r="W32" s="236"/>
      <c r="X32" s="233">
        <f t="shared" si="2"/>
      </c>
      <c r="Y32" s="233"/>
      <c r="Z32" s="233"/>
      <c r="AA32" s="233"/>
      <c r="AB32" s="234">
        <f t="shared" si="3"/>
      </c>
      <c r="AC32" s="235"/>
      <c r="AD32" s="235"/>
      <c r="AE32" s="235"/>
      <c r="AF32" s="235"/>
      <c r="AG32" s="236"/>
    </row>
    <row r="33" spans="1:33" ht="14.25" customHeight="1">
      <c r="A33" s="25">
        <v>42</v>
      </c>
      <c r="B33" s="239">
        <f t="shared" si="0"/>
      </c>
      <c r="C33" s="240"/>
      <c r="D33" s="240"/>
      <c r="E33" s="240"/>
      <c r="F33" s="240"/>
      <c r="G33" s="240"/>
      <c r="H33" s="240"/>
      <c r="I33" s="240"/>
      <c r="J33" s="240"/>
      <c r="K33" s="240"/>
      <c r="L33" s="240"/>
      <c r="M33" s="240"/>
      <c r="N33" s="240"/>
      <c r="O33" s="240"/>
      <c r="P33" s="240"/>
      <c r="Q33" s="241"/>
      <c r="R33" s="234">
        <f t="shared" si="1"/>
      </c>
      <c r="S33" s="235"/>
      <c r="T33" s="235"/>
      <c r="U33" s="235"/>
      <c r="V33" s="235"/>
      <c r="W33" s="236"/>
      <c r="X33" s="233">
        <f t="shared" si="2"/>
      </c>
      <c r="Y33" s="233"/>
      <c r="Z33" s="233"/>
      <c r="AA33" s="233"/>
      <c r="AB33" s="234">
        <f t="shared" si="3"/>
      </c>
      <c r="AC33" s="235"/>
      <c r="AD33" s="235"/>
      <c r="AE33" s="235"/>
      <c r="AF33" s="235"/>
      <c r="AG33" s="236"/>
    </row>
    <row r="34" spans="1:33" ht="14.25" customHeight="1">
      <c r="A34" s="25">
        <v>43</v>
      </c>
      <c r="B34" s="239">
        <f t="shared" si="0"/>
      </c>
      <c r="C34" s="240"/>
      <c r="D34" s="240"/>
      <c r="E34" s="240"/>
      <c r="F34" s="240"/>
      <c r="G34" s="240"/>
      <c r="H34" s="240"/>
      <c r="I34" s="240"/>
      <c r="J34" s="240"/>
      <c r="K34" s="240"/>
      <c r="L34" s="240"/>
      <c r="M34" s="240"/>
      <c r="N34" s="240"/>
      <c r="O34" s="240"/>
      <c r="P34" s="240"/>
      <c r="Q34" s="241"/>
      <c r="R34" s="234">
        <f t="shared" si="1"/>
      </c>
      <c r="S34" s="235"/>
      <c r="T34" s="235"/>
      <c r="U34" s="235"/>
      <c r="V34" s="235"/>
      <c r="W34" s="236"/>
      <c r="X34" s="233">
        <f t="shared" si="2"/>
      </c>
      <c r="Y34" s="233"/>
      <c r="Z34" s="233"/>
      <c r="AA34" s="233"/>
      <c r="AB34" s="234">
        <f t="shared" si="3"/>
      </c>
      <c r="AC34" s="235"/>
      <c r="AD34" s="235"/>
      <c r="AE34" s="235"/>
      <c r="AF34" s="235"/>
      <c r="AG34" s="236"/>
    </row>
    <row r="35" spans="1:33" ht="14.25" customHeight="1">
      <c r="A35" s="25">
        <v>44</v>
      </c>
      <c r="B35" s="239">
        <f t="shared" si="0"/>
      </c>
      <c r="C35" s="240"/>
      <c r="D35" s="240"/>
      <c r="E35" s="240"/>
      <c r="F35" s="240"/>
      <c r="G35" s="240"/>
      <c r="H35" s="240"/>
      <c r="I35" s="240"/>
      <c r="J35" s="240"/>
      <c r="K35" s="240"/>
      <c r="L35" s="240"/>
      <c r="M35" s="240"/>
      <c r="N35" s="240"/>
      <c r="O35" s="240"/>
      <c r="P35" s="240"/>
      <c r="Q35" s="241"/>
      <c r="R35" s="234">
        <f t="shared" si="1"/>
      </c>
      <c r="S35" s="235"/>
      <c r="T35" s="235"/>
      <c r="U35" s="235"/>
      <c r="V35" s="235"/>
      <c r="W35" s="236"/>
      <c r="X35" s="233">
        <f t="shared" si="2"/>
      </c>
      <c r="Y35" s="233"/>
      <c r="Z35" s="233"/>
      <c r="AA35" s="233"/>
      <c r="AB35" s="234">
        <f t="shared" si="3"/>
      </c>
      <c r="AC35" s="235"/>
      <c r="AD35" s="235"/>
      <c r="AE35" s="235"/>
      <c r="AF35" s="235"/>
      <c r="AG35" s="236"/>
    </row>
    <row r="36" spans="1:33" ht="14.25" customHeight="1">
      <c r="A36" s="25">
        <v>45</v>
      </c>
      <c r="B36" s="239">
        <f t="shared" si="0"/>
      </c>
      <c r="C36" s="240"/>
      <c r="D36" s="240"/>
      <c r="E36" s="240"/>
      <c r="F36" s="240"/>
      <c r="G36" s="240"/>
      <c r="H36" s="240"/>
      <c r="I36" s="240"/>
      <c r="J36" s="240"/>
      <c r="K36" s="240"/>
      <c r="L36" s="240"/>
      <c r="M36" s="240"/>
      <c r="N36" s="240"/>
      <c r="O36" s="240"/>
      <c r="P36" s="240"/>
      <c r="Q36" s="241"/>
      <c r="R36" s="234">
        <f t="shared" si="1"/>
      </c>
      <c r="S36" s="235"/>
      <c r="T36" s="235"/>
      <c r="U36" s="235"/>
      <c r="V36" s="235"/>
      <c r="W36" s="236"/>
      <c r="X36" s="233">
        <f t="shared" si="2"/>
      </c>
      <c r="Y36" s="233"/>
      <c r="Z36" s="233"/>
      <c r="AA36" s="233"/>
      <c r="AB36" s="234">
        <f t="shared" si="3"/>
      </c>
      <c r="AC36" s="235"/>
      <c r="AD36" s="235"/>
      <c r="AE36" s="235"/>
      <c r="AF36" s="235"/>
      <c r="AG36" s="236"/>
    </row>
    <row r="37" spans="1:33" ht="14.25" customHeight="1">
      <c r="A37" s="25">
        <v>46</v>
      </c>
      <c r="B37" s="239">
        <f t="shared" si="0"/>
      </c>
      <c r="C37" s="240"/>
      <c r="D37" s="240"/>
      <c r="E37" s="240"/>
      <c r="F37" s="240"/>
      <c r="G37" s="240"/>
      <c r="H37" s="240"/>
      <c r="I37" s="240"/>
      <c r="J37" s="240"/>
      <c r="K37" s="240"/>
      <c r="L37" s="240"/>
      <c r="M37" s="240"/>
      <c r="N37" s="240"/>
      <c r="O37" s="240"/>
      <c r="P37" s="240"/>
      <c r="Q37" s="241"/>
      <c r="R37" s="234">
        <f t="shared" si="1"/>
      </c>
      <c r="S37" s="235"/>
      <c r="T37" s="235"/>
      <c r="U37" s="235"/>
      <c r="V37" s="235"/>
      <c r="W37" s="236"/>
      <c r="X37" s="233">
        <f t="shared" si="2"/>
      </c>
      <c r="Y37" s="233"/>
      <c r="Z37" s="233"/>
      <c r="AA37" s="233"/>
      <c r="AB37" s="234">
        <f t="shared" si="3"/>
      </c>
      <c r="AC37" s="235"/>
      <c r="AD37" s="235"/>
      <c r="AE37" s="235"/>
      <c r="AF37" s="235"/>
      <c r="AG37" s="236"/>
    </row>
    <row r="38" spans="1:33" ht="14.25" customHeight="1">
      <c r="A38" s="25">
        <v>47</v>
      </c>
      <c r="B38" s="239">
        <f t="shared" si="0"/>
      </c>
      <c r="C38" s="240"/>
      <c r="D38" s="240"/>
      <c r="E38" s="240"/>
      <c r="F38" s="240"/>
      <c r="G38" s="240"/>
      <c r="H38" s="240"/>
      <c r="I38" s="240"/>
      <c r="J38" s="240"/>
      <c r="K38" s="240"/>
      <c r="L38" s="240"/>
      <c r="M38" s="240"/>
      <c r="N38" s="240"/>
      <c r="O38" s="240"/>
      <c r="P38" s="240"/>
      <c r="Q38" s="241"/>
      <c r="R38" s="234">
        <f t="shared" si="1"/>
      </c>
      <c r="S38" s="235"/>
      <c r="T38" s="235"/>
      <c r="U38" s="235"/>
      <c r="V38" s="235"/>
      <c r="W38" s="236"/>
      <c r="X38" s="233">
        <f t="shared" si="2"/>
      </c>
      <c r="Y38" s="233"/>
      <c r="Z38" s="233"/>
      <c r="AA38" s="233"/>
      <c r="AB38" s="234">
        <f t="shared" si="3"/>
      </c>
      <c r="AC38" s="235"/>
      <c r="AD38" s="235"/>
      <c r="AE38" s="235"/>
      <c r="AF38" s="235"/>
      <c r="AG38" s="236"/>
    </row>
    <row r="39" spans="1:33" ht="14.25" customHeight="1">
      <c r="A39" s="25">
        <v>48</v>
      </c>
      <c r="B39" s="239">
        <f t="shared" si="0"/>
      </c>
      <c r="C39" s="240"/>
      <c r="D39" s="240"/>
      <c r="E39" s="240"/>
      <c r="F39" s="240"/>
      <c r="G39" s="240"/>
      <c r="H39" s="240"/>
      <c r="I39" s="240"/>
      <c r="J39" s="240"/>
      <c r="K39" s="240"/>
      <c r="L39" s="240"/>
      <c r="M39" s="240"/>
      <c r="N39" s="240"/>
      <c r="O39" s="240"/>
      <c r="P39" s="240"/>
      <c r="Q39" s="241"/>
      <c r="R39" s="234">
        <f t="shared" si="1"/>
      </c>
      <c r="S39" s="235"/>
      <c r="T39" s="235"/>
      <c r="U39" s="235"/>
      <c r="V39" s="235"/>
      <c r="W39" s="236"/>
      <c r="X39" s="233">
        <f t="shared" si="2"/>
      </c>
      <c r="Y39" s="233"/>
      <c r="Z39" s="233"/>
      <c r="AA39" s="233"/>
      <c r="AB39" s="234">
        <f t="shared" si="3"/>
      </c>
      <c r="AC39" s="235"/>
      <c r="AD39" s="235"/>
      <c r="AE39" s="235"/>
      <c r="AF39" s="235"/>
      <c r="AG39" s="236"/>
    </row>
    <row r="40" spans="1:33" ht="14.25" customHeight="1">
      <c r="A40" s="25">
        <v>49</v>
      </c>
      <c r="B40" s="239">
        <f t="shared" si="0"/>
      </c>
      <c r="C40" s="240"/>
      <c r="D40" s="240"/>
      <c r="E40" s="240"/>
      <c r="F40" s="240"/>
      <c r="G40" s="240"/>
      <c r="H40" s="240"/>
      <c r="I40" s="240"/>
      <c r="J40" s="240"/>
      <c r="K40" s="240"/>
      <c r="L40" s="240"/>
      <c r="M40" s="240"/>
      <c r="N40" s="240"/>
      <c r="O40" s="240"/>
      <c r="P40" s="240"/>
      <c r="Q40" s="241"/>
      <c r="R40" s="234">
        <f t="shared" si="1"/>
      </c>
      <c r="S40" s="235"/>
      <c r="T40" s="235"/>
      <c r="U40" s="235"/>
      <c r="V40" s="235"/>
      <c r="W40" s="236"/>
      <c r="X40" s="233">
        <f t="shared" si="2"/>
      </c>
      <c r="Y40" s="233"/>
      <c r="Z40" s="233"/>
      <c r="AA40" s="233"/>
      <c r="AB40" s="234">
        <f t="shared" si="3"/>
      </c>
      <c r="AC40" s="235"/>
      <c r="AD40" s="235"/>
      <c r="AE40" s="235"/>
      <c r="AF40" s="235"/>
      <c r="AG40" s="236"/>
    </row>
    <row r="41" spans="1:33" ht="14.25" customHeight="1">
      <c r="A41" s="25">
        <v>50</v>
      </c>
      <c r="B41" s="239">
        <f t="shared" si="0"/>
      </c>
      <c r="C41" s="240"/>
      <c r="D41" s="240"/>
      <c r="E41" s="240"/>
      <c r="F41" s="240"/>
      <c r="G41" s="240"/>
      <c r="H41" s="240"/>
      <c r="I41" s="240"/>
      <c r="J41" s="240"/>
      <c r="K41" s="240"/>
      <c r="L41" s="240"/>
      <c r="M41" s="240"/>
      <c r="N41" s="240"/>
      <c r="O41" s="240"/>
      <c r="P41" s="240"/>
      <c r="Q41" s="241"/>
      <c r="R41" s="234">
        <f t="shared" si="1"/>
      </c>
      <c r="S41" s="235"/>
      <c r="T41" s="235"/>
      <c r="U41" s="235"/>
      <c r="V41" s="235"/>
      <c r="W41" s="236"/>
      <c r="X41" s="233">
        <f t="shared" si="2"/>
      </c>
      <c r="Y41" s="233"/>
      <c r="Z41" s="233"/>
      <c r="AA41" s="233"/>
      <c r="AB41" s="234">
        <f t="shared" si="3"/>
      </c>
      <c r="AC41" s="235"/>
      <c r="AD41" s="235"/>
      <c r="AE41" s="235"/>
      <c r="AF41" s="235"/>
      <c r="AG41" s="236"/>
    </row>
    <row r="42" spans="2:33" ht="14.25" customHeight="1">
      <c r="B42" s="237" t="s">
        <v>163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f>SUM(AB17:AG41)+SUM('S2'!AB42)</f>
        <v>0</v>
      </c>
      <c r="AC42" s="238"/>
      <c r="AD42" s="238"/>
      <c r="AE42" s="238"/>
      <c r="AF42" s="238"/>
      <c r="AG42" s="238"/>
    </row>
    <row r="43" spans="2:33" ht="14.25" customHeight="1">
      <c r="B43" s="242" t="s">
        <v>170</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4"/>
    </row>
    <row r="44" spans="2:33" ht="14.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4"/>
    </row>
    <row r="45" spans="2:33" ht="14.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4"/>
    </row>
    <row r="46" spans="2:33" ht="14.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row>
    <row r="47" spans="2:33" ht="14.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row>
    <row r="48" spans="2:33" ht="14.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4"/>
    </row>
    <row r="49" spans="2:33" ht="14.25" customHeight="1">
      <c r="B49" s="245"/>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7"/>
    </row>
  </sheetData>
  <sheetProtection sheet="1"/>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ayfa8"/>
  <dimension ref="A2:AG49"/>
  <sheetViews>
    <sheetView showGridLines="0" zoomScalePageLayoutView="0" workbookViewId="0" topLeftCell="A16">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175</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14">
        <f>IF(Konusu="","",Konusu)</f>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13"/>
    </row>
    <row r="5" spans="2:33" ht="15.75" customHeight="1">
      <c r="B5" s="12"/>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13"/>
    </row>
    <row r="6" spans="2:33" ht="15.75" customHeight="1">
      <c r="B6" s="12"/>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13"/>
    </row>
    <row r="7" spans="2:33" ht="15.75" customHeight="1">
      <c r="B7" s="12"/>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13"/>
    </row>
    <row r="8" spans="2:33" ht="15.75">
      <c r="B8" s="12"/>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13"/>
    </row>
    <row r="9" spans="2:33" ht="15.75">
      <c r="B9" s="12"/>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13"/>
    </row>
    <row r="10" spans="2:33" ht="15.75">
      <c r="B10" s="12"/>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13"/>
    </row>
    <row r="11" spans="2:33" ht="15.75">
      <c r="B11" s="12"/>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13"/>
    </row>
    <row r="12" spans="2:33" ht="14.25" customHeight="1">
      <c r="B12" s="248" t="s">
        <v>105</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50"/>
    </row>
    <row r="13" spans="2:33" ht="14.25" customHeight="1">
      <c r="B13" s="251" t="s">
        <v>162</v>
      </c>
      <c r="C13" s="252"/>
      <c r="D13" s="252"/>
      <c r="E13" s="252"/>
      <c r="F13" s="252"/>
      <c r="G13" s="252"/>
      <c r="H13" s="252"/>
      <c r="I13" s="252"/>
      <c r="J13" s="252"/>
      <c r="K13" s="252"/>
      <c r="L13" s="252"/>
      <c r="M13" s="252"/>
      <c r="N13" s="252"/>
      <c r="O13" s="252"/>
      <c r="P13" s="252"/>
      <c r="Q13" s="252"/>
      <c r="R13" s="253">
        <v>1</v>
      </c>
      <c r="S13" s="253"/>
      <c r="T13" s="253"/>
      <c r="U13" s="253"/>
      <c r="V13" s="253"/>
      <c r="W13" s="253"/>
      <c r="X13" s="253">
        <v>2</v>
      </c>
      <c r="Y13" s="253"/>
      <c r="Z13" s="253"/>
      <c r="AA13" s="253"/>
      <c r="AB13" s="253">
        <v>3</v>
      </c>
      <c r="AC13" s="253"/>
      <c r="AD13" s="253"/>
      <c r="AE13" s="253"/>
      <c r="AF13" s="253"/>
      <c r="AG13" s="253"/>
    </row>
    <row r="14" spans="2:33" ht="14.25" customHeight="1">
      <c r="B14" s="252"/>
      <c r="C14" s="252"/>
      <c r="D14" s="252"/>
      <c r="E14" s="252"/>
      <c r="F14" s="252"/>
      <c r="G14" s="252"/>
      <c r="H14" s="252"/>
      <c r="I14" s="252"/>
      <c r="J14" s="252"/>
      <c r="K14" s="252"/>
      <c r="L14" s="252"/>
      <c r="M14" s="252"/>
      <c r="N14" s="252"/>
      <c r="O14" s="252"/>
      <c r="P14" s="252"/>
      <c r="Q14" s="252"/>
      <c r="R14" s="263" t="str">
        <f>"Alacağı Brüt Ücret*"&amp;CHAR(10)&amp;"("&amp;ParaBirimi&amp;"/Ay)"</f>
        <v>Alacağı Brüt Ücret*
(TL/Ay)</v>
      </c>
      <c r="S14" s="253"/>
      <c r="T14" s="253"/>
      <c r="U14" s="253"/>
      <c r="V14" s="253"/>
      <c r="W14" s="253"/>
      <c r="X14" s="263" t="s">
        <v>102</v>
      </c>
      <c r="Y14" s="253"/>
      <c r="Z14" s="253"/>
      <c r="AA14" s="253"/>
      <c r="AB14" s="254" t="str">
        <f>"Proje Maliyetine"&amp;CHAR(10)&amp;"Girecek Tutar"&amp;CHAR(10)&amp;"("&amp;ParaBirimi&amp;")"</f>
        <v>Proje Maliyetine
Girecek Tutar
(TL)</v>
      </c>
      <c r="AC14" s="255"/>
      <c r="AD14" s="255"/>
      <c r="AE14" s="255"/>
      <c r="AF14" s="255"/>
      <c r="AG14" s="256"/>
    </row>
    <row r="15" spans="2:33" ht="14.25" customHeight="1">
      <c r="B15" s="252"/>
      <c r="C15" s="252"/>
      <c r="D15" s="252"/>
      <c r="E15" s="252"/>
      <c r="F15" s="252"/>
      <c r="G15" s="252"/>
      <c r="H15" s="252"/>
      <c r="I15" s="252"/>
      <c r="J15" s="252"/>
      <c r="K15" s="252"/>
      <c r="L15" s="252"/>
      <c r="M15" s="252"/>
      <c r="N15" s="252"/>
      <c r="O15" s="252"/>
      <c r="P15" s="252"/>
      <c r="Q15" s="252"/>
      <c r="R15" s="263"/>
      <c r="S15" s="253"/>
      <c r="T15" s="253"/>
      <c r="U15" s="253"/>
      <c r="V15" s="253"/>
      <c r="W15" s="253"/>
      <c r="X15" s="263"/>
      <c r="Y15" s="253"/>
      <c r="Z15" s="253"/>
      <c r="AA15" s="253"/>
      <c r="AB15" s="257"/>
      <c r="AC15" s="258"/>
      <c r="AD15" s="258"/>
      <c r="AE15" s="258"/>
      <c r="AF15" s="258"/>
      <c r="AG15" s="259"/>
    </row>
    <row r="16" spans="2:33" ht="14.25" customHeight="1">
      <c r="B16" s="252"/>
      <c r="C16" s="252"/>
      <c r="D16" s="252"/>
      <c r="E16" s="252"/>
      <c r="F16" s="252"/>
      <c r="G16" s="252"/>
      <c r="H16" s="252"/>
      <c r="I16" s="252"/>
      <c r="J16" s="252"/>
      <c r="K16" s="252"/>
      <c r="L16" s="252"/>
      <c r="M16" s="252"/>
      <c r="N16" s="252"/>
      <c r="O16" s="252"/>
      <c r="P16" s="252"/>
      <c r="Q16" s="252"/>
      <c r="R16" s="253"/>
      <c r="S16" s="253"/>
      <c r="T16" s="253"/>
      <c r="U16" s="253"/>
      <c r="V16" s="253"/>
      <c r="W16" s="253"/>
      <c r="X16" s="253"/>
      <c r="Y16" s="253"/>
      <c r="Z16" s="253"/>
      <c r="AA16" s="253"/>
      <c r="AB16" s="260"/>
      <c r="AC16" s="261"/>
      <c r="AD16" s="261"/>
      <c r="AE16" s="261"/>
      <c r="AF16" s="261"/>
      <c r="AG16" s="262"/>
    </row>
    <row r="17" spans="1:33" ht="14.25" customHeight="1">
      <c r="A17" s="25">
        <v>51</v>
      </c>
      <c r="B17" s="239">
        <f aca="true" t="shared" si="0" ref="B17:B41">IF(Aka_Sayi&gt;=A17,IF(INDEX(VTL_Unvan,MATCH(A17,L_1,0),1)="","",INDEX(VTL_Unvan,MATCH(A17,L_1,0),1))&amp;" "&amp;IF(INDEX(VTL_AdSoyad,MATCH(A17,L_1,0),1)="","",PROPER(INDEX(VTL_AdSoyad,MATCH(A17,L_1,0),1)))&amp;", "&amp;IF(INDEX(VTL_Gorev,MATCH(A17,L_1,0),1)="","",INDEX(VTL_Gorev,MATCH(A17,L_1,0),1)),"")</f>
      </c>
      <c r="C17" s="240"/>
      <c r="D17" s="240"/>
      <c r="E17" s="240"/>
      <c r="F17" s="240"/>
      <c r="G17" s="240"/>
      <c r="H17" s="240"/>
      <c r="I17" s="240"/>
      <c r="J17" s="240"/>
      <c r="K17" s="240"/>
      <c r="L17" s="240"/>
      <c r="M17" s="240"/>
      <c r="N17" s="240"/>
      <c r="O17" s="240"/>
      <c r="P17" s="240"/>
      <c r="Q17" s="241"/>
      <c r="R17" s="234">
        <f aca="true" t="shared" si="1" ref="R17:R41">IF(Aka_Sayi&gt;=A17,IF(INDEX(VTL_T1,MATCH(A17,L_1,0),1)="","",INDEX(VTL_T1,MATCH(A17,L_1,0),1)),"")</f>
      </c>
      <c r="S17" s="235"/>
      <c r="T17" s="235"/>
      <c r="U17" s="235"/>
      <c r="V17" s="235"/>
      <c r="W17" s="236"/>
      <c r="X17" s="233">
        <f aca="true" t="shared" si="2" ref="X17:X41">IF(Aka_Sayi&gt;=A17,IF(INDEX(VTL_T4,MATCH(A17,L_1,0),1)="","",INDEX(VTL_T4,MATCH(A17,L_1,0),1)),"")</f>
      </c>
      <c r="Y17" s="233"/>
      <c r="Z17" s="233"/>
      <c r="AA17" s="233"/>
      <c r="AB17" s="234">
        <f aca="true" t="shared" si="3" ref="AB17:AB41">IF(Aka_Sayi&gt;=A17,IF(INDEX(VTL_T5,MATCH(A17,L_1,0),1)="","",INDEX(VTL_T5,MATCH(A17,L_1,0),1)),"")</f>
      </c>
      <c r="AC17" s="235"/>
      <c r="AD17" s="235"/>
      <c r="AE17" s="235"/>
      <c r="AF17" s="235"/>
      <c r="AG17" s="236"/>
    </row>
    <row r="18" spans="1:33" ht="14.25" customHeight="1">
      <c r="A18" s="25">
        <v>52</v>
      </c>
      <c r="B18" s="239">
        <f t="shared" si="0"/>
      </c>
      <c r="C18" s="240"/>
      <c r="D18" s="240"/>
      <c r="E18" s="240"/>
      <c r="F18" s="240"/>
      <c r="G18" s="240"/>
      <c r="H18" s="240"/>
      <c r="I18" s="240"/>
      <c r="J18" s="240"/>
      <c r="K18" s="240"/>
      <c r="L18" s="240"/>
      <c r="M18" s="240"/>
      <c r="N18" s="240"/>
      <c r="O18" s="240"/>
      <c r="P18" s="240"/>
      <c r="Q18" s="241"/>
      <c r="R18" s="234">
        <f t="shared" si="1"/>
      </c>
      <c r="S18" s="235"/>
      <c r="T18" s="235"/>
      <c r="U18" s="235"/>
      <c r="V18" s="235"/>
      <c r="W18" s="236"/>
      <c r="X18" s="233">
        <f t="shared" si="2"/>
      </c>
      <c r="Y18" s="233"/>
      <c r="Z18" s="233"/>
      <c r="AA18" s="233"/>
      <c r="AB18" s="234">
        <f t="shared" si="3"/>
      </c>
      <c r="AC18" s="235"/>
      <c r="AD18" s="235"/>
      <c r="AE18" s="235"/>
      <c r="AF18" s="235"/>
      <c r="AG18" s="236"/>
    </row>
    <row r="19" spans="1:33" ht="14.25" customHeight="1">
      <c r="A19" s="25">
        <v>53</v>
      </c>
      <c r="B19" s="239">
        <f t="shared" si="0"/>
      </c>
      <c r="C19" s="240"/>
      <c r="D19" s="240"/>
      <c r="E19" s="240"/>
      <c r="F19" s="240"/>
      <c r="G19" s="240"/>
      <c r="H19" s="240"/>
      <c r="I19" s="240"/>
      <c r="J19" s="240"/>
      <c r="K19" s="240"/>
      <c r="L19" s="240"/>
      <c r="M19" s="240"/>
      <c r="N19" s="240"/>
      <c r="O19" s="240"/>
      <c r="P19" s="240"/>
      <c r="Q19" s="241"/>
      <c r="R19" s="234">
        <f t="shared" si="1"/>
      </c>
      <c r="S19" s="235"/>
      <c r="T19" s="235"/>
      <c r="U19" s="235"/>
      <c r="V19" s="235"/>
      <c r="W19" s="236"/>
      <c r="X19" s="233">
        <f t="shared" si="2"/>
      </c>
      <c r="Y19" s="233"/>
      <c r="Z19" s="233"/>
      <c r="AA19" s="233"/>
      <c r="AB19" s="234">
        <f t="shared" si="3"/>
      </c>
      <c r="AC19" s="235"/>
      <c r="AD19" s="235"/>
      <c r="AE19" s="235"/>
      <c r="AF19" s="235"/>
      <c r="AG19" s="236"/>
    </row>
    <row r="20" spans="1:33" ht="14.25" customHeight="1">
      <c r="A20" s="25">
        <v>54</v>
      </c>
      <c r="B20" s="239">
        <f t="shared" si="0"/>
      </c>
      <c r="C20" s="240"/>
      <c r="D20" s="240"/>
      <c r="E20" s="240"/>
      <c r="F20" s="240"/>
      <c r="G20" s="240"/>
      <c r="H20" s="240"/>
      <c r="I20" s="240"/>
      <c r="J20" s="240"/>
      <c r="K20" s="240"/>
      <c r="L20" s="240"/>
      <c r="M20" s="240"/>
      <c r="N20" s="240"/>
      <c r="O20" s="240"/>
      <c r="P20" s="240"/>
      <c r="Q20" s="241"/>
      <c r="R20" s="234">
        <f t="shared" si="1"/>
      </c>
      <c r="S20" s="235"/>
      <c r="T20" s="235"/>
      <c r="U20" s="235"/>
      <c r="V20" s="235"/>
      <c r="W20" s="236"/>
      <c r="X20" s="233">
        <f t="shared" si="2"/>
      </c>
      <c r="Y20" s="233"/>
      <c r="Z20" s="233"/>
      <c r="AA20" s="233"/>
      <c r="AB20" s="234">
        <f t="shared" si="3"/>
      </c>
      <c r="AC20" s="235"/>
      <c r="AD20" s="235"/>
      <c r="AE20" s="235"/>
      <c r="AF20" s="235"/>
      <c r="AG20" s="236"/>
    </row>
    <row r="21" spans="1:33" ht="14.25" customHeight="1">
      <c r="A21" s="25">
        <v>55</v>
      </c>
      <c r="B21" s="239">
        <f t="shared" si="0"/>
      </c>
      <c r="C21" s="240"/>
      <c r="D21" s="240"/>
      <c r="E21" s="240"/>
      <c r="F21" s="240"/>
      <c r="G21" s="240"/>
      <c r="H21" s="240"/>
      <c r="I21" s="240"/>
      <c r="J21" s="240"/>
      <c r="K21" s="240"/>
      <c r="L21" s="240"/>
      <c r="M21" s="240"/>
      <c r="N21" s="240"/>
      <c r="O21" s="240"/>
      <c r="P21" s="240"/>
      <c r="Q21" s="241"/>
      <c r="R21" s="234">
        <f t="shared" si="1"/>
      </c>
      <c r="S21" s="235"/>
      <c r="T21" s="235"/>
      <c r="U21" s="235"/>
      <c r="V21" s="235"/>
      <c r="W21" s="236"/>
      <c r="X21" s="233">
        <f t="shared" si="2"/>
      </c>
      <c r="Y21" s="233"/>
      <c r="Z21" s="233"/>
      <c r="AA21" s="233"/>
      <c r="AB21" s="234">
        <f t="shared" si="3"/>
      </c>
      <c r="AC21" s="235"/>
      <c r="AD21" s="235"/>
      <c r="AE21" s="235"/>
      <c r="AF21" s="235"/>
      <c r="AG21" s="236"/>
    </row>
    <row r="22" spans="1:33" ht="14.25" customHeight="1">
      <c r="A22" s="25">
        <v>56</v>
      </c>
      <c r="B22" s="239">
        <f t="shared" si="0"/>
      </c>
      <c r="C22" s="240"/>
      <c r="D22" s="240"/>
      <c r="E22" s="240"/>
      <c r="F22" s="240"/>
      <c r="G22" s="240"/>
      <c r="H22" s="240"/>
      <c r="I22" s="240"/>
      <c r="J22" s="240"/>
      <c r="K22" s="240"/>
      <c r="L22" s="240"/>
      <c r="M22" s="240"/>
      <c r="N22" s="240"/>
      <c r="O22" s="240"/>
      <c r="P22" s="240"/>
      <c r="Q22" s="241"/>
      <c r="R22" s="234">
        <f t="shared" si="1"/>
      </c>
      <c r="S22" s="235"/>
      <c r="T22" s="235"/>
      <c r="U22" s="235"/>
      <c r="V22" s="235"/>
      <c r="W22" s="236"/>
      <c r="X22" s="233">
        <f t="shared" si="2"/>
      </c>
      <c r="Y22" s="233"/>
      <c r="Z22" s="233"/>
      <c r="AA22" s="233"/>
      <c r="AB22" s="234">
        <f t="shared" si="3"/>
      </c>
      <c r="AC22" s="235"/>
      <c r="AD22" s="235"/>
      <c r="AE22" s="235"/>
      <c r="AF22" s="235"/>
      <c r="AG22" s="236"/>
    </row>
    <row r="23" spans="1:33" ht="14.25" customHeight="1">
      <c r="A23" s="25">
        <v>57</v>
      </c>
      <c r="B23" s="239">
        <f t="shared" si="0"/>
      </c>
      <c r="C23" s="240"/>
      <c r="D23" s="240"/>
      <c r="E23" s="240"/>
      <c r="F23" s="240"/>
      <c r="G23" s="240"/>
      <c r="H23" s="240"/>
      <c r="I23" s="240"/>
      <c r="J23" s="240"/>
      <c r="K23" s="240"/>
      <c r="L23" s="240"/>
      <c r="M23" s="240"/>
      <c r="N23" s="240"/>
      <c r="O23" s="240"/>
      <c r="P23" s="240"/>
      <c r="Q23" s="241"/>
      <c r="R23" s="234">
        <f t="shared" si="1"/>
      </c>
      <c r="S23" s="235"/>
      <c r="T23" s="235"/>
      <c r="U23" s="235"/>
      <c r="V23" s="235"/>
      <c r="W23" s="236"/>
      <c r="X23" s="233">
        <f t="shared" si="2"/>
      </c>
      <c r="Y23" s="233"/>
      <c r="Z23" s="233"/>
      <c r="AA23" s="233"/>
      <c r="AB23" s="234">
        <f t="shared" si="3"/>
      </c>
      <c r="AC23" s="235"/>
      <c r="AD23" s="235"/>
      <c r="AE23" s="235"/>
      <c r="AF23" s="235"/>
      <c r="AG23" s="236"/>
    </row>
    <row r="24" spans="1:33" ht="14.25" customHeight="1">
      <c r="A24" s="25">
        <v>58</v>
      </c>
      <c r="B24" s="239">
        <f t="shared" si="0"/>
      </c>
      <c r="C24" s="240"/>
      <c r="D24" s="240"/>
      <c r="E24" s="240"/>
      <c r="F24" s="240"/>
      <c r="G24" s="240"/>
      <c r="H24" s="240"/>
      <c r="I24" s="240"/>
      <c r="J24" s="240"/>
      <c r="K24" s="240"/>
      <c r="L24" s="240"/>
      <c r="M24" s="240"/>
      <c r="N24" s="240"/>
      <c r="O24" s="240"/>
      <c r="P24" s="240"/>
      <c r="Q24" s="241"/>
      <c r="R24" s="234">
        <f t="shared" si="1"/>
      </c>
      <c r="S24" s="235"/>
      <c r="T24" s="235"/>
      <c r="U24" s="235"/>
      <c r="V24" s="235"/>
      <c r="W24" s="236"/>
      <c r="X24" s="233">
        <f t="shared" si="2"/>
      </c>
      <c r="Y24" s="233"/>
      <c r="Z24" s="233"/>
      <c r="AA24" s="233"/>
      <c r="AB24" s="234">
        <f t="shared" si="3"/>
      </c>
      <c r="AC24" s="235"/>
      <c r="AD24" s="235"/>
      <c r="AE24" s="235"/>
      <c r="AF24" s="235"/>
      <c r="AG24" s="236"/>
    </row>
    <row r="25" spans="1:33" ht="14.25" customHeight="1">
      <c r="A25" s="25">
        <v>59</v>
      </c>
      <c r="B25" s="239">
        <f t="shared" si="0"/>
      </c>
      <c r="C25" s="240"/>
      <c r="D25" s="240"/>
      <c r="E25" s="240"/>
      <c r="F25" s="240"/>
      <c r="G25" s="240"/>
      <c r="H25" s="240"/>
      <c r="I25" s="240"/>
      <c r="J25" s="240"/>
      <c r="K25" s="240"/>
      <c r="L25" s="240"/>
      <c r="M25" s="240"/>
      <c r="N25" s="240"/>
      <c r="O25" s="240"/>
      <c r="P25" s="240"/>
      <c r="Q25" s="241"/>
      <c r="R25" s="234">
        <f t="shared" si="1"/>
      </c>
      <c r="S25" s="235"/>
      <c r="T25" s="235"/>
      <c r="U25" s="235"/>
      <c r="V25" s="235"/>
      <c r="W25" s="236"/>
      <c r="X25" s="233">
        <f t="shared" si="2"/>
      </c>
      <c r="Y25" s="233"/>
      <c r="Z25" s="233"/>
      <c r="AA25" s="233"/>
      <c r="AB25" s="234">
        <f t="shared" si="3"/>
      </c>
      <c r="AC25" s="235"/>
      <c r="AD25" s="235"/>
      <c r="AE25" s="235"/>
      <c r="AF25" s="235"/>
      <c r="AG25" s="236"/>
    </row>
    <row r="26" spans="1:33" ht="14.25" customHeight="1">
      <c r="A26" s="25">
        <v>60</v>
      </c>
      <c r="B26" s="239">
        <f t="shared" si="0"/>
      </c>
      <c r="C26" s="240"/>
      <c r="D26" s="240"/>
      <c r="E26" s="240"/>
      <c r="F26" s="240"/>
      <c r="G26" s="240"/>
      <c r="H26" s="240"/>
      <c r="I26" s="240"/>
      <c r="J26" s="240"/>
      <c r="K26" s="240"/>
      <c r="L26" s="240"/>
      <c r="M26" s="240"/>
      <c r="N26" s="240"/>
      <c r="O26" s="240"/>
      <c r="P26" s="240"/>
      <c r="Q26" s="241"/>
      <c r="R26" s="234">
        <f t="shared" si="1"/>
      </c>
      <c r="S26" s="235"/>
      <c r="T26" s="235"/>
      <c r="U26" s="235"/>
      <c r="V26" s="235"/>
      <c r="W26" s="236"/>
      <c r="X26" s="233">
        <f t="shared" si="2"/>
      </c>
      <c r="Y26" s="233"/>
      <c r="Z26" s="233"/>
      <c r="AA26" s="233"/>
      <c r="AB26" s="234">
        <f t="shared" si="3"/>
      </c>
      <c r="AC26" s="235"/>
      <c r="AD26" s="235"/>
      <c r="AE26" s="235"/>
      <c r="AF26" s="235"/>
      <c r="AG26" s="236"/>
    </row>
    <row r="27" spans="1:33" ht="14.25" customHeight="1">
      <c r="A27" s="25">
        <v>61</v>
      </c>
      <c r="B27" s="239">
        <f t="shared" si="0"/>
      </c>
      <c r="C27" s="240"/>
      <c r="D27" s="240"/>
      <c r="E27" s="240"/>
      <c r="F27" s="240"/>
      <c r="G27" s="240"/>
      <c r="H27" s="240"/>
      <c r="I27" s="240"/>
      <c r="J27" s="240"/>
      <c r="K27" s="240"/>
      <c r="L27" s="240"/>
      <c r="M27" s="240"/>
      <c r="N27" s="240"/>
      <c r="O27" s="240"/>
      <c r="P27" s="240"/>
      <c r="Q27" s="241"/>
      <c r="R27" s="234">
        <f t="shared" si="1"/>
      </c>
      <c r="S27" s="235"/>
      <c r="T27" s="235"/>
      <c r="U27" s="235"/>
      <c r="V27" s="235"/>
      <c r="W27" s="236"/>
      <c r="X27" s="233">
        <f t="shared" si="2"/>
      </c>
      <c r="Y27" s="233"/>
      <c r="Z27" s="233"/>
      <c r="AA27" s="233"/>
      <c r="AB27" s="234">
        <f t="shared" si="3"/>
      </c>
      <c r="AC27" s="235"/>
      <c r="AD27" s="235"/>
      <c r="AE27" s="235"/>
      <c r="AF27" s="235"/>
      <c r="AG27" s="236"/>
    </row>
    <row r="28" spans="1:33" ht="14.25" customHeight="1">
      <c r="A28" s="25">
        <v>62</v>
      </c>
      <c r="B28" s="239">
        <f t="shared" si="0"/>
      </c>
      <c r="C28" s="240"/>
      <c r="D28" s="240"/>
      <c r="E28" s="240"/>
      <c r="F28" s="240"/>
      <c r="G28" s="240"/>
      <c r="H28" s="240"/>
      <c r="I28" s="240"/>
      <c r="J28" s="240"/>
      <c r="K28" s="240"/>
      <c r="L28" s="240"/>
      <c r="M28" s="240"/>
      <c r="N28" s="240"/>
      <c r="O28" s="240"/>
      <c r="P28" s="240"/>
      <c r="Q28" s="241"/>
      <c r="R28" s="234">
        <f t="shared" si="1"/>
      </c>
      <c r="S28" s="235"/>
      <c r="T28" s="235"/>
      <c r="U28" s="235"/>
      <c r="V28" s="235"/>
      <c r="W28" s="236"/>
      <c r="X28" s="233">
        <f t="shared" si="2"/>
      </c>
      <c r="Y28" s="233"/>
      <c r="Z28" s="233"/>
      <c r="AA28" s="233"/>
      <c r="AB28" s="234">
        <f t="shared" si="3"/>
      </c>
      <c r="AC28" s="235"/>
      <c r="AD28" s="235"/>
      <c r="AE28" s="235"/>
      <c r="AF28" s="235"/>
      <c r="AG28" s="236"/>
    </row>
    <row r="29" spans="1:33" ht="14.25" customHeight="1">
      <c r="A29" s="25">
        <v>63</v>
      </c>
      <c r="B29" s="239">
        <f t="shared" si="0"/>
      </c>
      <c r="C29" s="240"/>
      <c r="D29" s="240"/>
      <c r="E29" s="240"/>
      <c r="F29" s="240"/>
      <c r="G29" s="240"/>
      <c r="H29" s="240"/>
      <c r="I29" s="240"/>
      <c r="J29" s="240"/>
      <c r="K29" s="240"/>
      <c r="L29" s="240"/>
      <c r="M29" s="240"/>
      <c r="N29" s="240"/>
      <c r="O29" s="240"/>
      <c r="P29" s="240"/>
      <c r="Q29" s="241"/>
      <c r="R29" s="234">
        <f t="shared" si="1"/>
      </c>
      <c r="S29" s="235"/>
      <c r="T29" s="235"/>
      <c r="U29" s="235"/>
      <c r="V29" s="235"/>
      <c r="W29" s="236"/>
      <c r="X29" s="233">
        <f t="shared" si="2"/>
      </c>
      <c r="Y29" s="233"/>
      <c r="Z29" s="233"/>
      <c r="AA29" s="233"/>
      <c r="AB29" s="234">
        <f t="shared" si="3"/>
      </c>
      <c r="AC29" s="235"/>
      <c r="AD29" s="235"/>
      <c r="AE29" s="235"/>
      <c r="AF29" s="235"/>
      <c r="AG29" s="236"/>
    </row>
    <row r="30" spans="1:33" ht="14.25" customHeight="1">
      <c r="A30" s="25">
        <v>64</v>
      </c>
      <c r="B30" s="239">
        <f t="shared" si="0"/>
      </c>
      <c r="C30" s="240"/>
      <c r="D30" s="240"/>
      <c r="E30" s="240"/>
      <c r="F30" s="240"/>
      <c r="G30" s="240"/>
      <c r="H30" s="240"/>
      <c r="I30" s="240"/>
      <c r="J30" s="240"/>
      <c r="K30" s="240"/>
      <c r="L30" s="240"/>
      <c r="M30" s="240"/>
      <c r="N30" s="240"/>
      <c r="O30" s="240"/>
      <c r="P30" s="240"/>
      <c r="Q30" s="241"/>
      <c r="R30" s="234">
        <f t="shared" si="1"/>
      </c>
      <c r="S30" s="235"/>
      <c r="T30" s="235"/>
      <c r="U30" s="235"/>
      <c r="V30" s="235"/>
      <c r="W30" s="236"/>
      <c r="X30" s="233">
        <f t="shared" si="2"/>
      </c>
      <c r="Y30" s="233"/>
      <c r="Z30" s="233"/>
      <c r="AA30" s="233"/>
      <c r="AB30" s="234">
        <f t="shared" si="3"/>
      </c>
      <c r="AC30" s="235"/>
      <c r="AD30" s="235"/>
      <c r="AE30" s="235"/>
      <c r="AF30" s="235"/>
      <c r="AG30" s="236"/>
    </row>
    <row r="31" spans="1:33" ht="14.25" customHeight="1">
      <c r="A31" s="25">
        <v>65</v>
      </c>
      <c r="B31" s="239">
        <f t="shared" si="0"/>
      </c>
      <c r="C31" s="240"/>
      <c r="D31" s="240"/>
      <c r="E31" s="240"/>
      <c r="F31" s="240"/>
      <c r="G31" s="240"/>
      <c r="H31" s="240"/>
      <c r="I31" s="240"/>
      <c r="J31" s="240"/>
      <c r="K31" s="240"/>
      <c r="L31" s="240"/>
      <c r="M31" s="240"/>
      <c r="N31" s="240"/>
      <c r="O31" s="240"/>
      <c r="P31" s="240"/>
      <c r="Q31" s="241"/>
      <c r="R31" s="234">
        <f t="shared" si="1"/>
      </c>
      <c r="S31" s="235"/>
      <c r="T31" s="235"/>
      <c r="U31" s="235"/>
      <c r="V31" s="235"/>
      <c r="W31" s="236"/>
      <c r="X31" s="233">
        <f t="shared" si="2"/>
      </c>
      <c r="Y31" s="233"/>
      <c r="Z31" s="233"/>
      <c r="AA31" s="233"/>
      <c r="AB31" s="234">
        <f t="shared" si="3"/>
      </c>
      <c r="AC31" s="235"/>
      <c r="AD31" s="235"/>
      <c r="AE31" s="235"/>
      <c r="AF31" s="235"/>
      <c r="AG31" s="236"/>
    </row>
    <row r="32" spans="1:33" ht="14.25" customHeight="1">
      <c r="A32" s="25">
        <v>66</v>
      </c>
      <c r="B32" s="239">
        <f t="shared" si="0"/>
      </c>
      <c r="C32" s="240"/>
      <c r="D32" s="240"/>
      <c r="E32" s="240"/>
      <c r="F32" s="240"/>
      <c r="G32" s="240"/>
      <c r="H32" s="240"/>
      <c r="I32" s="240"/>
      <c r="J32" s="240"/>
      <c r="K32" s="240"/>
      <c r="L32" s="240"/>
      <c r="M32" s="240"/>
      <c r="N32" s="240"/>
      <c r="O32" s="240"/>
      <c r="P32" s="240"/>
      <c r="Q32" s="241"/>
      <c r="R32" s="234">
        <f t="shared" si="1"/>
      </c>
      <c r="S32" s="235"/>
      <c r="T32" s="235"/>
      <c r="U32" s="235"/>
      <c r="V32" s="235"/>
      <c r="W32" s="236"/>
      <c r="X32" s="233">
        <f t="shared" si="2"/>
      </c>
      <c r="Y32" s="233"/>
      <c r="Z32" s="233"/>
      <c r="AA32" s="233"/>
      <c r="AB32" s="234">
        <f t="shared" si="3"/>
      </c>
      <c r="AC32" s="235"/>
      <c r="AD32" s="235"/>
      <c r="AE32" s="235"/>
      <c r="AF32" s="235"/>
      <c r="AG32" s="236"/>
    </row>
    <row r="33" spans="1:33" ht="14.25" customHeight="1">
      <c r="A33" s="25">
        <v>67</v>
      </c>
      <c r="B33" s="239">
        <f t="shared" si="0"/>
      </c>
      <c r="C33" s="240"/>
      <c r="D33" s="240"/>
      <c r="E33" s="240"/>
      <c r="F33" s="240"/>
      <c r="G33" s="240"/>
      <c r="H33" s="240"/>
      <c r="I33" s="240"/>
      <c r="J33" s="240"/>
      <c r="K33" s="240"/>
      <c r="L33" s="240"/>
      <c r="M33" s="240"/>
      <c r="N33" s="240"/>
      <c r="O33" s="240"/>
      <c r="P33" s="240"/>
      <c r="Q33" s="241"/>
      <c r="R33" s="234">
        <f t="shared" si="1"/>
      </c>
      <c r="S33" s="235"/>
      <c r="T33" s="235"/>
      <c r="U33" s="235"/>
      <c r="V33" s="235"/>
      <c r="W33" s="236"/>
      <c r="X33" s="233">
        <f t="shared" si="2"/>
      </c>
      <c r="Y33" s="233"/>
      <c r="Z33" s="233"/>
      <c r="AA33" s="233"/>
      <c r="AB33" s="234">
        <f t="shared" si="3"/>
      </c>
      <c r="AC33" s="235"/>
      <c r="AD33" s="235"/>
      <c r="AE33" s="235"/>
      <c r="AF33" s="235"/>
      <c r="AG33" s="236"/>
    </row>
    <row r="34" spans="1:33" ht="14.25" customHeight="1">
      <c r="A34" s="25">
        <v>68</v>
      </c>
      <c r="B34" s="239">
        <f t="shared" si="0"/>
      </c>
      <c r="C34" s="240"/>
      <c r="D34" s="240"/>
      <c r="E34" s="240"/>
      <c r="F34" s="240"/>
      <c r="G34" s="240"/>
      <c r="H34" s="240"/>
      <c r="I34" s="240"/>
      <c r="J34" s="240"/>
      <c r="K34" s="240"/>
      <c r="L34" s="240"/>
      <c r="M34" s="240"/>
      <c r="N34" s="240"/>
      <c r="O34" s="240"/>
      <c r="P34" s="240"/>
      <c r="Q34" s="241"/>
      <c r="R34" s="234">
        <f t="shared" si="1"/>
      </c>
      <c r="S34" s="235"/>
      <c r="T34" s="235"/>
      <c r="U34" s="235"/>
      <c r="V34" s="235"/>
      <c r="W34" s="236"/>
      <c r="X34" s="233">
        <f t="shared" si="2"/>
      </c>
      <c r="Y34" s="233"/>
      <c r="Z34" s="233"/>
      <c r="AA34" s="233"/>
      <c r="AB34" s="234">
        <f t="shared" si="3"/>
      </c>
      <c r="AC34" s="235"/>
      <c r="AD34" s="235"/>
      <c r="AE34" s="235"/>
      <c r="AF34" s="235"/>
      <c r="AG34" s="236"/>
    </row>
    <row r="35" spans="1:33" ht="14.25" customHeight="1">
      <c r="A35" s="25">
        <v>69</v>
      </c>
      <c r="B35" s="239">
        <f t="shared" si="0"/>
      </c>
      <c r="C35" s="240"/>
      <c r="D35" s="240"/>
      <c r="E35" s="240"/>
      <c r="F35" s="240"/>
      <c r="G35" s="240"/>
      <c r="H35" s="240"/>
      <c r="I35" s="240"/>
      <c r="J35" s="240"/>
      <c r="K35" s="240"/>
      <c r="L35" s="240"/>
      <c r="M35" s="240"/>
      <c r="N35" s="240"/>
      <c r="O35" s="240"/>
      <c r="P35" s="240"/>
      <c r="Q35" s="241"/>
      <c r="R35" s="234">
        <f t="shared" si="1"/>
      </c>
      <c r="S35" s="235"/>
      <c r="T35" s="235"/>
      <c r="U35" s="235"/>
      <c r="V35" s="235"/>
      <c r="W35" s="236"/>
      <c r="X35" s="233">
        <f t="shared" si="2"/>
      </c>
      <c r="Y35" s="233"/>
      <c r="Z35" s="233"/>
      <c r="AA35" s="233"/>
      <c r="AB35" s="234">
        <f t="shared" si="3"/>
      </c>
      <c r="AC35" s="235"/>
      <c r="AD35" s="235"/>
      <c r="AE35" s="235"/>
      <c r="AF35" s="235"/>
      <c r="AG35" s="236"/>
    </row>
    <row r="36" spans="1:33" ht="14.25" customHeight="1">
      <c r="A36" s="25">
        <v>70</v>
      </c>
      <c r="B36" s="239">
        <f t="shared" si="0"/>
      </c>
      <c r="C36" s="240"/>
      <c r="D36" s="240"/>
      <c r="E36" s="240"/>
      <c r="F36" s="240"/>
      <c r="G36" s="240"/>
      <c r="H36" s="240"/>
      <c r="I36" s="240"/>
      <c r="J36" s="240"/>
      <c r="K36" s="240"/>
      <c r="L36" s="240"/>
      <c r="M36" s="240"/>
      <c r="N36" s="240"/>
      <c r="O36" s="240"/>
      <c r="P36" s="240"/>
      <c r="Q36" s="241"/>
      <c r="R36" s="234">
        <f t="shared" si="1"/>
      </c>
      <c r="S36" s="235"/>
      <c r="T36" s="235"/>
      <c r="U36" s="235"/>
      <c r="V36" s="235"/>
      <c r="W36" s="236"/>
      <c r="X36" s="233">
        <f t="shared" si="2"/>
      </c>
      <c r="Y36" s="233"/>
      <c r="Z36" s="233"/>
      <c r="AA36" s="233"/>
      <c r="AB36" s="234">
        <f t="shared" si="3"/>
      </c>
      <c r="AC36" s="235"/>
      <c r="AD36" s="235"/>
      <c r="AE36" s="235"/>
      <c r="AF36" s="235"/>
      <c r="AG36" s="236"/>
    </row>
    <row r="37" spans="1:33" ht="14.25" customHeight="1">
      <c r="A37" s="25">
        <v>71</v>
      </c>
      <c r="B37" s="239">
        <f t="shared" si="0"/>
      </c>
      <c r="C37" s="240"/>
      <c r="D37" s="240"/>
      <c r="E37" s="240"/>
      <c r="F37" s="240"/>
      <c r="G37" s="240"/>
      <c r="H37" s="240"/>
      <c r="I37" s="240"/>
      <c r="J37" s="240"/>
      <c r="K37" s="240"/>
      <c r="L37" s="240"/>
      <c r="M37" s="240"/>
      <c r="N37" s="240"/>
      <c r="O37" s="240"/>
      <c r="P37" s="240"/>
      <c r="Q37" s="241"/>
      <c r="R37" s="234">
        <f t="shared" si="1"/>
      </c>
      <c r="S37" s="235"/>
      <c r="T37" s="235"/>
      <c r="U37" s="235"/>
      <c r="V37" s="235"/>
      <c r="W37" s="236"/>
      <c r="X37" s="233">
        <f t="shared" si="2"/>
      </c>
      <c r="Y37" s="233"/>
      <c r="Z37" s="233"/>
      <c r="AA37" s="233"/>
      <c r="AB37" s="234">
        <f t="shared" si="3"/>
      </c>
      <c r="AC37" s="235"/>
      <c r="AD37" s="235"/>
      <c r="AE37" s="235"/>
      <c r="AF37" s="235"/>
      <c r="AG37" s="236"/>
    </row>
    <row r="38" spans="1:33" ht="14.25" customHeight="1">
      <c r="A38" s="25">
        <v>72</v>
      </c>
      <c r="B38" s="239">
        <f t="shared" si="0"/>
      </c>
      <c r="C38" s="240"/>
      <c r="D38" s="240"/>
      <c r="E38" s="240"/>
      <c r="F38" s="240"/>
      <c r="G38" s="240"/>
      <c r="H38" s="240"/>
      <c r="I38" s="240"/>
      <c r="J38" s="240"/>
      <c r="K38" s="240"/>
      <c r="L38" s="240"/>
      <c r="M38" s="240"/>
      <c r="N38" s="240"/>
      <c r="O38" s="240"/>
      <c r="P38" s="240"/>
      <c r="Q38" s="241"/>
      <c r="R38" s="234">
        <f t="shared" si="1"/>
      </c>
      <c r="S38" s="235"/>
      <c r="T38" s="235"/>
      <c r="U38" s="235"/>
      <c r="V38" s="235"/>
      <c r="W38" s="236"/>
      <c r="X38" s="233">
        <f t="shared" si="2"/>
      </c>
      <c r="Y38" s="233"/>
      <c r="Z38" s="233"/>
      <c r="AA38" s="233"/>
      <c r="AB38" s="234">
        <f t="shared" si="3"/>
      </c>
      <c r="AC38" s="235"/>
      <c r="AD38" s="235"/>
      <c r="AE38" s="235"/>
      <c r="AF38" s="235"/>
      <c r="AG38" s="236"/>
    </row>
    <row r="39" spans="1:33" ht="14.25" customHeight="1">
      <c r="A39" s="25">
        <v>73</v>
      </c>
      <c r="B39" s="239">
        <f t="shared" si="0"/>
      </c>
      <c r="C39" s="240"/>
      <c r="D39" s="240"/>
      <c r="E39" s="240"/>
      <c r="F39" s="240"/>
      <c r="G39" s="240"/>
      <c r="H39" s="240"/>
      <c r="I39" s="240"/>
      <c r="J39" s="240"/>
      <c r="K39" s="240"/>
      <c r="L39" s="240"/>
      <c r="M39" s="240"/>
      <c r="N39" s="240"/>
      <c r="O39" s="240"/>
      <c r="P39" s="240"/>
      <c r="Q39" s="241"/>
      <c r="R39" s="234">
        <f t="shared" si="1"/>
      </c>
      <c r="S39" s="235"/>
      <c r="T39" s="235"/>
      <c r="U39" s="235"/>
      <c r="V39" s="235"/>
      <c r="W39" s="236"/>
      <c r="X39" s="233">
        <f t="shared" si="2"/>
      </c>
      <c r="Y39" s="233"/>
      <c r="Z39" s="233"/>
      <c r="AA39" s="233"/>
      <c r="AB39" s="234">
        <f t="shared" si="3"/>
      </c>
      <c r="AC39" s="235"/>
      <c r="AD39" s="235"/>
      <c r="AE39" s="235"/>
      <c r="AF39" s="235"/>
      <c r="AG39" s="236"/>
    </row>
    <row r="40" spans="1:33" ht="14.25" customHeight="1">
      <c r="A40" s="25">
        <v>74</v>
      </c>
      <c r="B40" s="239">
        <f t="shared" si="0"/>
      </c>
      <c r="C40" s="240"/>
      <c r="D40" s="240"/>
      <c r="E40" s="240"/>
      <c r="F40" s="240"/>
      <c r="G40" s="240"/>
      <c r="H40" s="240"/>
      <c r="I40" s="240"/>
      <c r="J40" s="240"/>
      <c r="K40" s="240"/>
      <c r="L40" s="240"/>
      <c r="M40" s="240"/>
      <c r="N40" s="240"/>
      <c r="O40" s="240"/>
      <c r="P40" s="240"/>
      <c r="Q40" s="241"/>
      <c r="R40" s="234">
        <f t="shared" si="1"/>
      </c>
      <c r="S40" s="235"/>
      <c r="T40" s="235"/>
      <c r="U40" s="235"/>
      <c r="V40" s="235"/>
      <c r="W40" s="236"/>
      <c r="X40" s="233">
        <f t="shared" si="2"/>
      </c>
      <c r="Y40" s="233"/>
      <c r="Z40" s="233"/>
      <c r="AA40" s="233"/>
      <c r="AB40" s="234">
        <f t="shared" si="3"/>
      </c>
      <c r="AC40" s="235"/>
      <c r="AD40" s="235"/>
      <c r="AE40" s="235"/>
      <c r="AF40" s="235"/>
      <c r="AG40" s="236"/>
    </row>
    <row r="41" spans="1:33" ht="14.25" customHeight="1">
      <c r="A41" s="25">
        <v>75</v>
      </c>
      <c r="B41" s="239">
        <f t="shared" si="0"/>
      </c>
      <c r="C41" s="240"/>
      <c r="D41" s="240"/>
      <c r="E41" s="240"/>
      <c r="F41" s="240"/>
      <c r="G41" s="240"/>
      <c r="H41" s="240"/>
      <c r="I41" s="240"/>
      <c r="J41" s="240"/>
      <c r="K41" s="240"/>
      <c r="L41" s="240"/>
      <c r="M41" s="240"/>
      <c r="N41" s="240"/>
      <c r="O41" s="240"/>
      <c r="P41" s="240"/>
      <c r="Q41" s="241"/>
      <c r="R41" s="234">
        <f t="shared" si="1"/>
      </c>
      <c r="S41" s="235"/>
      <c r="T41" s="235"/>
      <c r="U41" s="235"/>
      <c r="V41" s="235"/>
      <c r="W41" s="236"/>
      <c r="X41" s="233">
        <f t="shared" si="2"/>
      </c>
      <c r="Y41" s="233"/>
      <c r="Z41" s="233"/>
      <c r="AA41" s="233"/>
      <c r="AB41" s="234">
        <f t="shared" si="3"/>
      </c>
      <c r="AC41" s="235"/>
      <c r="AD41" s="235"/>
      <c r="AE41" s="235"/>
      <c r="AF41" s="235"/>
      <c r="AG41" s="236"/>
    </row>
    <row r="42" spans="2:33" ht="14.25" customHeight="1">
      <c r="B42" s="237" t="s">
        <v>163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f>SUM(AB17:AG41)+SUM('S2b'!AB42)</f>
        <v>0</v>
      </c>
      <c r="AC42" s="238"/>
      <c r="AD42" s="238"/>
      <c r="AE42" s="238"/>
      <c r="AF42" s="238"/>
      <c r="AG42" s="238"/>
    </row>
    <row r="43" spans="2:33" ht="14.25" customHeight="1">
      <c r="B43" s="242" t="s">
        <v>170</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4"/>
    </row>
    <row r="44" spans="2:33" ht="14.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4"/>
    </row>
    <row r="45" spans="2:33" ht="14.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4"/>
    </row>
    <row r="46" spans="2:33" ht="14.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row>
    <row r="47" spans="2:33" ht="14.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row>
    <row r="48" spans="2:33" ht="14.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4"/>
    </row>
    <row r="49" spans="2:33" ht="14.25" customHeight="1">
      <c r="B49" s="245"/>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7"/>
    </row>
  </sheetData>
  <sheetProtection sheet="1"/>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176</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14">
        <f>IF(Konusu="","",Konusu)</f>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13"/>
    </row>
    <row r="5" spans="2:33" ht="15.75" customHeight="1">
      <c r="B5" s="12"/>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13"/>
    </row>
    <row r="6" spans="2:33" ht="15.75" customHeight="1">
      <c r="B6" s="12"/>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13"/>
    </row>
    <row r="7" spans="2:33" ht="15.75" customHeight="1">
      <c r="B7" s="12"/>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13"/>
    </row>
    <row r="8" spans="2:33" ht="15.75">
      <c r="B8" s="12"/>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13"/>
    </row>
    <row r="9" spans="2:33" ht="15.75">
      <c r="B9" s="12"/>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13"/>
    </row>
    <row r="10" spans="2:33" ht="15.75">
      <c r="B10" s="12"/>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13"/>
    </row>
    <row r="11" spans="2:33" ht="15.75">
      <c r="B11" s="12"/>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13"/>
    </row>
    <row r="12" spans="2:33" ht="14.25" customHeight="1">
      <c r="B12" s="248" t="s">
        <v>106</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50"/>
    </row>
    <row r="13" spans="2:33" ht="14.25" customHeight="1">
      <c r="B13" s="251" t="s">
        <v>162</v>
      </c>
      <c r="C13" s="252"/>
      <c r="D13" s="252"/>
      <c r="E13" s="252"/>
      <c r="F13" s="252"/>
      <c r="G13" s="252"/>
      <c r="H13" s="252"/>
      <c r="I13" s="252"/>
      <c r="J13" s="252"/>
      <c r="K13" s="252"/>
      <c r="L13" s="252"/>
      <c r="M13" s="252"/>
      <c r="N13" s="252"/>
      <c r="O13" s="252"/>
      <c r="P13" s="252"/>
      <c r="Q13" s="252"/>
      <c r="R13" s="253">
        <v>1</v>
      </c>
      <c r="S13" s="253"/>
      <c r="T13" s="253"/>
      <c r="U13" s="253"/>
      <c r="V13" s="253"/>
      <c r="W13" s="253"/>
      <c r="X13" s="253">
        <v>2</v>
      </c>
      <c r="Y13" s="253"/>
      <c r="Z13" s="253"/>
      <c r="AA13" s="253"/>
      <c r="AB13" s="253">
        <v>3</v>
      </c>
      <c r="AC13" s="253"/>
      <c r="AD13" s="253"/>
      <c r="AE13" s="253"/>
      <c r="AF13" s="253"/>
      <c r="AG13" s="253"/>
    </row>
    <row r="14" spans="2:33" ht="14.25" customHeight="1">
      <c r="B14" s="252"/>
      <c r="C14" s="252"/>
      <c r="D14" s="252"/>
      <c r="E14" s="252"/>
      <c r="F14" s="252"/>
      <c r="G14" s="252"/>
      <c r="H14" s="252"/>
      <c r="I14" s="252"/>
      <c r="J14" s="252"/>
      <c r="K14" s="252"/>
      <c r="L14" s="252"/>
      <c r="M14" s="252"/>
      <c r="N14" s="252"/>
      <c r="O14" s="252"/>
      <c r="P14" s="252"/>
      <c r="Q14" s="252"/>
      <c r="R14" s="263" t="str">
        <f>"Alacağı Brüt Ücret*"&amp;CHAR(10)&amp;"("&amp;ParaBirimi&amp;"/Ay)"</f>
        <v>Alacağı Brüt Ücret*
(TL/Ay)</v>
      </c>
      <c r="S14" s="253"/>
      <c r="T14" s="253"/>
      <c r="U14" s="253"/>
      <c r="V14" s="253"/>
      <c r="W14" s="253"/>
      <c r="X14" s="263" t="s">
        <v>102</v>
      </c>
      <c r="Y14" s="253"/>
      <c r="Z14" s="253"/>
      <c r="AA14" s="253"/>
      <c r="AB14" s="254" t="str">
        <f>"Proje Maliyetine"&amp;CHAR(10)&amp;"Girecek Tutar"&amp;CHAR(10)&amp;"("&amp;ParaBirimi&amp;")"</f>
        <v>Proje Maliyetine
Girecek Tutar
(TL)</v>
      </c>
      <c r="AC14" s="255"/>
      <c r="AD14" s="255"/>
      <c r="AE14" s="255"/>
      <c r="AF14" s="255"/>
      <c r="AG14" s="256"/>
    </row>
    <row r="15" spans="2:33" ht="14.25" customHeight="1">
      <c r="B15" s="252"/>
      <c r="C15" s="252"/>
      <c r="D15" s="252"/>
      <c r="E15" s="252"/>
      <c r="F15" s="252"/>
      <c r="G15" s="252"/>
      <c r="H15" s="252"/>
      <c r="I15" s="252"/>
      <c r="J15" s="252"/>
      <c r="K15" s="252"/>
      <c r="L15" s="252"/>
      <c r="M15" s="252"/>
      <c r="N15" s="252"/>
      <c r="O15" s="252"/>
      <c r="P15" s="252"/>
      <c r="Q15" s="252"/>
      <c r="R15" s="263"/>
      <c r="S15" s="253"/>
      <c r="T15" s="253"/>
      <c r="U15" s="253"/>
      <c r="V15" s="253"/>
      <c r="W15" s="253"/>
      <c r="X15" s="263"/>
      <c r="Y15" s="253"/>
      <c r="Z15" s="253"/>
      <c r="AA15" s="253"/>
      <c r="AB15" s="257"/>
      <c r="AC15" s="258"/>
      <c r="AD15" s="258"/>
      <c r="AE15" s="258"/>
      <c r="AF15" s="258"/>
      <c r="AG15" s="259"/>
    </row>
    <row r="16" spans="2:33" ht="14.25" customHeight="1">
      <c r="B16" s="252"/>
      <c r="C16" s="252"/>
      <c r="D16" s="252"/>
      <c r="E16" s="252"/>
      <c r="F16" s="252"/>
      <c r="G16" s="252"/>
      <c r="H16" s="252"/>
      <c r="I16" s="252"/>
      <c r="J16" s="252"/>
      <c r="K16" s="252"/>
      <c r="L16" s="252"/>
      <c r="M16" s="252"/>
      <c r="N16" s="252"/>
      <c r="O16" s="252"/>
      <c r="P16" s="252"/>
      <c r="Q16" s="252"/>
      <c r="R16" s="253"/>
      <c r="S16" s="253"/>
      <c r="T16" s="253"/>
      <c r="U16" s="253"/>
      <c r="V16" s="253"/>
      <c r="W16" s="253"/>
      <c r="X16" s="253"/>
      <c r="Y16" s="253"/>
      <c r="Z16" s="253"/>
      <c r="AA16" s="253"/>
      <c r="AB16" s="260"/>
      <c r="AC16" s="261"/>
      <c r="AD16" s="261"/>
      <c r="AE16" s="261"/>
      <c r="AF16" s="261"/>
      <c r="AG16" s="262"/>
    </row>
    <row r="17" spans="1:33" ht="14.25" customHeight="1">
      <c r="A17" s="25">
        <v>76</v>
      </c>
      <c r="B17" s="239">
        <f aca="true" t="shared" si="0" ref="B17:B41">IF(Aka_Sayi&gt;=A17,IF(INDEX(VTL_Unvan,MATCH(A17,L_1,0),1)="","",INDEX(VTL_Unvan,MATCH(A17,L_1,0),1))&amp;" "&amp;IF(INDEX(VTL_AdSoyad,MATCH(A17,L_1,0),1)="","",PROPER(INDEX(VTL_AdSoyad,MATCH(A17,L_1,0),1)))&amp;", "&amp;IF(INDEX(VTL_Gorev,MATCH(A17,L_1,0),1)="","",INDEX(VTL_Gorev,MATCH(A17,L_1,0),1)),"")</f>
      </c>
      <c r="C17" s="240"/>
      <c r="D17" s="240"/>
      <c r="E17" s="240"/>
      <c r="F17" s="240"/>
      <c r="G17" s="240"/>
      <c r="H17" s="240"/>
      <c r="I17" s="240"/>
      <c r="J17" s="240"/>
      <c r="K17" s="240"/>
      <c r="L17" s="240"/>
      <c r="M17" s="240"/>
      <c r="N17" s="240"/>
      <c r="O17" s="240"/>
      <c r="P17" s="240"/>
      <c r="Q17" s="241"/>
      <c r="R17" s="234">
        <f aca="true" t="shared" si="1" ref="R17:R41">IF(Aka_Sayi&gt;=A17,IF(INDEX(VTL_T1,MATCH(A17,L_1,0),1)="","",INDEX(VTL_T1,MATCH(A17,L_1,0),1)),"")</f>
      </c>
      <c r="S17" s="235"/>
      <c r="T17" s="235"/>
      <c r="U17" s="235"/>
      <c r="V17" s="235"/>
      <c r="W17" s="236"/>
      <c r="X17" s="233">
        <f aca="true" t="shared" si="2" ref="X17:X41">IF(Aka_Sayi&gt;=A17,IF(INDEX(VTL_T4,MATCH(A17,L_1,0),1)="","",INDEX(VTL_T4,MATCH(A17,L_1,0),1)),"")</f>
      </c>
      <c r="Y17" s="233"/>
      <c r="Z17" s="233"/>
      <c r="AA17" s="233"/>
      <c r="AB17" s="234">
        <f aca="true" t="shared" si="3" ref="AB17:AB41">IF(Aka_Sayi&gt;=A17,IF(INDEX(VTL_T5,MATCH(A17,L_1,0),1)="","",INDEX(VTL_T5,MATCH(A17,L_1,0),1)),"")</f>
      </c>
      <c r="AC17" s="235"/>
      <c r="AD17" s="235"/>
      <c r="AE17" s="235"/>
      <c r="AF17" s="235"/>
      <c r="AG17" s="236"/>
    </row>
    <row r="18" spans="1:33" ht="14.25" customHeight="1">
      <c r="A18" s="25">
        <v>77</v>
      </c>
      <c r="B18" s="239">
        <f t="shared" si="0"/>
      </c>
      <c r="C18" s="240"/>
      <c r="D18" s="240"/>
      <c r="E18" s="240"/>
      <c r="F18" s="240"/>
      <c r="G18" s="240"/>
      <c r="H18" s="240"/>
      <c r="I18" s="240"/>
      <c r="J18" s="240"/>
      <c r="K18" s="240"/>
      <c r="L18" s="240"/>
      <c r="M18" s="240"/>
      <c r="N18" s="240"/>
      <c r="O18" s="240"/>
      <c r="P18" s="240"/>
      <c r="Q18" s="241"/>
      <c r="R18" s="234">
        <f t="shared" si="1"/>
      </c>
      <c r="S18" s="235"/>
      <c r="T18" s="235"/>
      <c r="U18" s="235"/>
      <c r="V18" s="235"/>
      <c r="W18" s="236"/>
      <c r="X18" s="233">
        <f t="shared" si="2"/>
      </c>
      <c r="Y18" s="233"/>
      <c r="Z18" s="233"/>
      <c r="AA18" s="233"/>
      <c r="AB18" s="234">
        <f t="shared" si="3"/>
      </c>
      <c r="AC18" s="235"/>
      <c r="AD18" s="235"/>
      <c r="AE18" s="235"/>
      <c r="AF18" s="235"/>
      <c r="AG18" s="236"/>
    </row>
    <row r="19" spans="1:33" ht="14.25" customHeight="1">
      <c r="A19" s="25">
        <v>78</v>
      </c>
      <c r="B19" s="239">
        <f t="shared" si="0"/>
      </c>
      <c r="C19" s="240"/>
      <c r="D19" s="240"/>
      <c r="E19" s="240"/>
      <c r="F19" s="240"/>
      <c r="G19" s="240"/>
      <c r="H19" s="240"/>
      <c r="I19" s="240"/>
      <c r="J19" s="240"/>
      <c r="K19" s="240"/>
      <c r="L19" s="240"/>
      <c r="M19" s="240"/>
      <c r="N19" s="240"/>
      <c r="O19" s="240"/>
      <c r="P19" s="240"/>
      <c r="Q19" s="241"/>
      <c r="R19" s="234">
        <f t="shared" si="1"/>
      </c>
      <c r="S19" s="235"/>
      <c r="T19" s="235"/>
      <c r="U19" s="235"/>
      <c r="V19" s="235"/>
      <c r="W19" s="236"/>
      <c r="X19" s="233">
        <f t="shared" si="2"/>
      </c>
      <c r="Y19" s="233"/>
      <c r="Z19" s="233"/>
      <c r="AA19" s="233"/>
      <c r="AB19" s="234">
        <f t="shared" si="3"/>
      </c>
      <c r="AC19" s="235"/>
      <c r="AD19" s="235"/>
      <c r="AE19" s="235"/>
      <c r="AF19" s="235"/>
      <c r="AG19" s="236"/>
    </row>
    <row r="20" spans="1:33" ht="14.25" customHeight="1">
      <c r="A20" s="25">
        <v>79</v>
      </c>
      <c r="B20" s="239">
        <f t="shared" si="0"/>
      </c>
      <c r="C20" s="240"/>
      <c r="D20" s="240"/>
      <c r="E20" s="240"/>
      <c r="F20" s="240"/>
      <c r="G20" s="240"/>
      <c r="H20" s="240"/>
      <c r="I20" s="240"/>
      <c r="J20" s="240"/>
      <c r="K20" s="240"/>
      <c r="L20" s="240"/>
      <c r="M20" s="240"/>
      <c r="N20" s="240"/>
      <c r="O20" s="240"/>
      <c r="P20" s="240"/>
      <c r="Q20" s="241"/>
      <c r="R20" s="234">
        <f t="shared" si="1"/>
      </c>
      <c r="S20" s="235"/>
      <c r="T20" s="235"/>
      <c r="U20" s="235"/>
      <c r="V20" s="235"/>
      <c r="W20" s="236"/>
      <c r="X20" s="233">
        <f t="shared" si="2"/>
      </c>
      <c r="Y20" s="233"/>
      <c r="Z20" s="233"/>
      <c r="AA20" s="233"/>
      <c r="AB20" s="234">
        <f t="shared" si="3"/>
      </c>
      <c r="AC20" s="235"/>
      <c r="AD20" s="235"/>
      <c r="AE20" s="235"/>
      <c r="AF20" s="235"/>
      <c r="AG20" s="236"/>
    </row>
    <row r="21" spans="1:33" ht="14.25" customHeight="1">
      <c r="A21" s="25">
        <v>80</v>
      </c>
      <c r="B21" s="239">
        <f t="shared" si="0"/>
      </c>
      <c r="C21" s="240"/>
      <c r="D21" s="240"/>
      <c r="E21" s="240"/>
      <c r="F21" s="240"/>
      <c r="G21" s="240"/>
      <c r="H21" s="240"/>
      <c r="I21" s="240"/>
      <c r="J21" s="240"/>
      <c r="K21" s="240"/>
      <c r="L21" s="240"/>
      <c r="M21" s="240"/>
      <c r="N21" s="240"/>
      <c r="O21" s="240"/>
      <c r="P21" s="240"/>
      <c r="Q21" s="241"/>
      <c r="R21" s="234">
        <f t="shared" si="1"/>
      </c>
      <c r="S21" s="235"/>
      <c r="T21" s="235"/>
      <c r="U21" s="235"/>
      <c r="V21" s="235"/>
      <c r="W21" s="236"/>
      <c r="X21" s="233">
        <f t="shared" si="2"/>
      </c>
      <c r="Y21" s="233"/>
      <c r="Z21" s="233"/>
      <c r="AA21" s="233"/>
      <c r="AB21" s="234">
        <f t="shared" si="3"/>
      </c>
      <c r="AC21" s="235"/>
      <c r="AD21" s="235"/>
      <c r="AE21" s="235"/>
      <c r="AF21" s="235"/>
      <c r="AG21" s="236"/>
    </row>
    <row r="22" spans="1:33" ht="14.25" customHeight="1">
      <c r="A22" s="25">
        <v>81</v>
      </c>
      <c r="B22" s="239">
        <f t="shared" si="0"/>
      </c>
      <c r="C22" s="240"/>
      <c r="D22" s="240"/>
      <c r="E22" s="240"/>
      <c r="F22" s="240"/>
      <c r="G22" s="240"/>
      <c r="H22" s="240"/>
      <c r="I22" s="240"/>
      <c r="J22" s="240"/>
      <c r="K22" s="240"/>
      <c r="L22" s="240"/>
      <c r="M22" s="240"/>
      <c r="N22" s="240"/>
      <c r="O22" s="240"/>
      <c r="P22" s="240"/>
      <c r="Q22" s="241"/>
      <c r="R22" s="234">
        <f t="shared" si="1"/>
      </c>
      <c r="S22" s="235"/>
      <c r="T22" s="235"/>
      <c r="U22" s="235"/>
      <c r="V22" s="235"/>
      <c r="W22" s="236"/>
      <c r="X22" s="233">
        <f t="shared" si="2"/>
      </c>
      <c r="Y22" s="233"/>
      <c r="Z22" s="233"/>
      <c r="AA22" s="233"/>
      <c r="AB22" s="234">
        <f t="shared" si="3"/>
      </c>
      <c r="AC22" s="235"/>
      <c r="AD22" s="235"/>
      <c r="AE22" s="235"/>
      <c r="AF22" s="235"/>
      <c r="AG22" s="236"/>
    </row>
    <row r="23" spans="1:33" ht="14.25" customHeight="1">
      <c r="A23" s="25">
        <v>82</v>
      </c>
      <c r="B23" s="239">
        <f t="shared" si="0"/>
      </c>
      <c r="C23" s="240"/>
      <c r="D23" s="240"/>
      <c r="E23" s="240"/>
      <c r="F23" s="240"/>
      <c r="G23" s="240"/>
      <c r="H23" s="240"/>
      <c r="I23" s="240"/>
      <c r="J23" s="240"/>
      <c r="K23" s="240"/>
      <c r="L23" s="240"/>
      <c r="M23" s="240"/>
      <c r="N23" s="240"/>
      <c r="O23" s="240"/>
      <c r="P23" s="240"/>
      <c r="Q23" s="241"/>
      <c r="R23" s="234">
        <f t="shared" si="1"/>
      </c>
      <c r="S23" s="235"/>
      <c r="T23" s="235"/>
      <c r="U23" s="235"/>
      <c r="V23" s="235"/>
      <c r="W23" s="236"/>
      <c r="X23" s="233">
        <f t="shared" si="2"/>
      </c>
      <c r="Y23" s="233"/>
      <c r="Z23" s="233"/>
      <c r="AA23" s="233"/>
      <c r="AB23" s="234">
        <f t="shared" si="3"/>
      </c>
      <c r="AC23" s="235"/>
      <c r="AD23" s="235"/>
      <c r="AE23" s="235"/>
      <c r="AF23" s="235"/>
      <c r="AG23" s="236"/>
    </row>
    <row r="24" spans="1:33" ht="14.25" customHeight="1">
      <c r="A24" s="25">
        <v>83</v>
      </c>
      <c r="B24" s="239">
        <f t="shared" si="0"/>
      </c>
      <c r="C24" s="240"/>
      <c r="D24" s="240"/>
      <c r="E24" s="240"/>
      <c r="F24" s="240"/>
      <c r="G24" s="240"/>
      <c r="H24" s="240"/>
      <c r="I24" s="240"/>
      <c r="J24" s="240"/>
      <c r="K24" s="240"/>
      <c r="L24" s="240"/>
      <c r="M24" s="240"/>
      <c r="N24" s="240"/>
      <c r="O24" s="240"/>
      <c r="P24" s="240"/>
      <c r="Q24" s="241"/>
      <c r="R24" s="234">
        <f t="shared" si="1"/>
      </c>
      <c r="S24" s="235"/>
      <c r="T24" s="235"/>
      <c r="U24" s="235"/>
      <c r="V24" s="235"/>
      <c r="W24" s="236"/>
      <c r="X24" s="233">
        <f t="shared" si="2"/>
      </c>
      <c r="Y24" s="233"/>
      <c r="Z24" s="233"/>
      <c r="AA24" s="233"/>
      <c r="AB24" s="234">
        <f t="shared" si="3"/>
      </c>
      <c r="AC24" s="235"/>
      <c r="AD24" s="235"/>
      <c r="AE24" s="235"/>
      <c r="AF24" s="235"/>
      <c r="AG24" s="236"/>
    </row>
    <row r="25" spans="1:33" ht="14.25" customHeight="1">
      <c r="A25" s="25">
        <v>84</v>
      </c>
      <c r="B25" s="239">
        <f t="shared" si="0"/>
      </c>
      <c r="C25" s="240"/>
      <c r="D25" s="240"/>
      <c r="E25" s="240"/>
      <c r="F25" s="240"/>
      <c r="G25" s="240"/>
      <c r="H25" s="240"/>
      <c r="I25" s="240"/>
      <c r="J25" s="240"/>
      <c r="K25" s="240"/>
      <c r="L25" s="240"/>
      <c r="M25" s="240"/>
      <c r="N25" s="240"/>
      <c r="O25" s="240"/>
      <c r="P25" s="240"/>
      <c r="Q25" s="241"/>
      <c r="R25" s="234">
        <f t="shared" si="1"/>
      </c>
      <c r="S25" s="235"/>
      <c r="T25" s="235"/>
      <c r="U25" s="235"/>
      <c r="V25" s="235"/>
      <c r="W25" s="236"/>
      <c r="X25" s="233">
        <f t="shared" si="2"/>
      </c>
      <c r="Y25" s="233"/>
      <c r="Z25" s="233"/>
      <c r="AA25" s="233"/>
      <c r="AB25" s="234">
        <f t="shared" si="3"/>
      </c>
      <c r="AC25" s="235"/>
      <c r="AD25" s="235"/>
      <c r="AE25" s="235"/>
      <c r="AF25" s="235"/>
      <c r="AG25" s="236"/>
    </row>
    <row r="26" spans="1:33" ht="14.25" customHeight="1">
      <c r="A26" s="25">
        <v>85</v>
      </c>
      <c r="B26" s="239">
        <f t="shared" si="0"/>
      </c>
      <c r="C26" s="240"/>
      <c r="D26" s="240"/>
      <c r="E26" s="240"/>
      <c r="F26" s="240"/>
      <c r="G26" s="240"/>
      <c r="H26" s="240"/>
      <c r="I26" s="240"/>
      <c r="J26" s="240"/>
      <c r="K26" s="240"/>
      <c r="L26" s="240"/>
      <c r="M26" s="240"/>
      <c r="N26" s="240"/>
      <c r="O26" s="240"/>
      <c r="P26" s="240"/>
      <c r="Q26" s="241"/>
      <c r="R26" s="234">
        <f t="shared" si="1"/>
      </c>
      <c r="S26" s="235"/>
      <c r="T26" s="235"/>
      <c r="U26" s="235"/>
      <c r="V26" s="235"/>
      <c r="W26" s="236"/>
      <c r="X26" s="233">
        <f t="shared" si="2"/>
      </c>
      <c r="Y26" s="233"/>
      <c r="Z26" s="233"/>
      <c r="AA26" s="233"/>
      <c r="AB26" s="234">
        <f t="shared" si="3"/>
      </c>
      <c r="AC26" s="235"/>
      <c r="AD26" s="235"/>
      <c r="AE26" s="235"/>
      <c r="AF26" s="235"/>
      <c r="AG26" s="236"/>
    </row>
    <row r="27" spans="1:33" ht="14.25" customHeight="1">
      <c r="A27" s="25">
        <v>86</v>
      </c>
      <c r="B27" s="239">
        <f t="shared" si="0"/>
      </c>
      <c r="C27" s="240"/>
      <c r="D27" s="240"/>
      <c r="E27" s="240"/>
      <c r="F27" s="240"/>
      <c r="G27" s="240"/>
      <c r="H27" s="240"/>
      <c r="I27" s="240"/>
      <c r="J27" s="240"/>
      <c r="K27" s="240"/>
      <c r="L27" s="240"/>
      <c r="M27" s="240"/>
      <c r="N27" s="240"/>
      <c r="O27" s="240"/>
      <c r="P27" s="240"/>
      <c r="Q27" s="241"/>
      <c r="R27" s="234">
        <f t="shared" si="1"/>
      </c>
      <c r="S27" s="235"/>
      <c r="T27" s="235"/>
      <c r="U27" s="235"/>
      <c r="V27" s="235"/>
      <c r="W27" s="236"/>
      <c r="X27" s="233">
        <f t="shared" si="2"/>
      </c>
      <c r="Y27" s="233"/>
      <c r="Z27" s="233"/>
      <c r="AA27" s="233"/>
      <c r="AB27" s="234">
        <f t="shared" si="3"/>
      </c>
      <c r="AC27" s="235"/>
      <c r="AD27" s="235"/>
      <c r="AE27" s="235"/>
      <c r="AF27" s="235"/>
      <c r="AG27" s="236"/>
    </row>
    <row r="28" spans="1:33" ht="14.25" customHeight="1">
      <c r="A28" s="25">
        <v>87</v>
      </c>
      <c r="B28" s="239">
        <f t="shared" si="0"/>
      </c>
      <c r="C28" s="240"/>
      <c r="D28" s="240"/>
      <c r="E28" s="240"/>
      <c r="F28" s="240"/>
      <c r="G28" s="240"/>
      <c r="H28" s="240"/>
      <c r="I28" s="240"/>
      <c r="J28" s="240"/>
      <c r="K28" s="240"/>
      <c r="L28" s="240"/>
      <c r="M28" s="240"/>
      <c r="N28" s="240"/>
      <c r="O28" s="240"/>
      <c r="P28" s="240"/>
      <c r="Q28" s="241"/>
      <c r="R28" s="234">
        <f t="shared" si="1"/>
      </c>
      <c r="S28" s="235"/>
      <c r="T28" s="235"/>
      <c r="U28" s="235"/>
      <c r="V28" s="235"/>
      <c r="W28" s="236"/>
      <c r="X28" s="233">
        <f t="shared" si="2"/>
      </c>
      <c r="Y28" s="233"/>
      <c r="Z28" s="233"/>
      <c r="AA28" s="233"/>
      <c r="AB28" s="234">
        <f t="shared" si="3"/>
      </c>
      <c r="AC28" s="235"/>
      <c r="AD28" s="235"/>
      <c r="AE28" s="235"/>
      <c r="AF28" s="235"/>
      <c r="AG28" s="236"/>
    </row>
    <row r="29" spans="1:33" ht="14.25" customHeight="1">
      <c r="A29" s="25">
        <v>88</v>
      </c>
      <c r="B29" s="239">
        <f t="shared" si="0"/>
      </c>
      <c r="C29" s="240"/>
      <c r="D29" s="240"/>
      <c r="E29" s="240"/>
      <c r="F29" s="240"/>
      <c r="G29" s="240"/>
      <c r="H29" s="240"/>
      <c r="I29" s="240"/>
      <c r="J29" s="240"/>
      <c r="K29" s="240"/>
      <c r="L29" s="240"/>
      <c r="M29" s="240"/>
      <c r="N29" s="240"/>
      <c r="O29" s="240"/>
      <c r="P29" s="240"/>
      <c r="Q29" s="241"/>
      <c r="R29" s="234">
        <f t="shared" si="1"/>
      </c>
      <c r="S29" s="235"/>
      <c r="T29" s="235"/>
      <c r="U29" s="235"/>
      <c r="V29" s="235"/>
      <c r="W29" s="236"/>
      <c r="X29" s="233">
        <f t="shared" si="2"/>
      </c>
      <c r="Y29" s="233"/>
      <c r="Z29" s="233"/>
      <c r="AA29" s="233"/>
      <c r="AB29" s="234">
        <f t="shared" si="3"/>
      </c>
      <c r="AC29" s="235"/>
      <c r="AD29" s="235"/>
      <c r="AE29" s="235"/>
      <c r="AF29" s="235"/>
      <c r="AG29" s="236"/>
    </row>
    <row r="30" spans="1:33" ht="14.25" customHeight="1">
      <c r="A30" s="25">
        <v>89</v>
      </c>
      <c r="B30" s="239">
        <f t="shared" si="0"/>
      </c>
      <c r="C30" s="240"/>
      <c r="D30" s="240"/>
      <c r="E30" s="240"/>
      <c r="F30" s="240"/>
      <c r="G30" s="240"/>
      <c r="H30" s="240"/>
      <c r="I30" s="240"/>
      <c r="J30" s="240"/>
      <c r="K30" s="240"/>
      <c r="L30" s="240"/>
      <c r="M30" s="240"/>
      <c r="N30" s="240"/>
      <c r="O30" s="240"/>
      <c r="P30" s="240"/>
      <c r="Q30" s="241"/>
      <c r="R30" s="234">
        <f t="shared" si="1"/>
      </c>
      <c r="S30" s="235"/>
      <c r="T30" s="235"/>
      <c r="U30" s="235"/>
      <c r="V30" s="235"/>
      <c r="W30" s="236"/>
      <c r="X30" s="233">
        <f t="shared" si="2"/>
      </c>
      <c r="Y30" s="233"/>
      <c r="Z30" s="233"/>
      <c r="AA30" s="233"/>
      <c r="AB30" s="234">
        <f t="shared" si="3"/>
      </c>
      <c r="AC30" s="235"/>
      <c r="AD30" s="235"/>
      <c r="AE30" s="235"/>
      <c r="AF30" s="235"/>
      <c r="AG30" s="236"/>
    </row>
    <row r="31" spans="1:33" ht="14.25" customHeight="1">
      <c r="A31" s="25">
        <v>90</v>
      </c>
      <c r="B31" s="239">
        <f t="shared" si="0"/>
      </c>
      <c r="C31" s="240"/>
      <c r="D31" s="240"/>
      <c r="E31" s="240"/>
      <c r="F31" s="240"/>
      <c r="G31" s="240"/>
      <c r="H31" s="240"/>
      <c r="I31" s="240"/>
      <c r="J31" s="240"/>
      <c r="K31" s="240"/>
      <c r="L31" s="240"/>
      <c r="M31" s="240"/>
      <c r="N31" s="240"/>
      <c r="O31" s="240"/>
      <c r="P31" s="240"/>
      <c r="Q31" s="241"/>
      <c r="R31" s="234">
        <f t="shared" si="1"/>
      </c>
      <c r="S31" s="235"/>
      <c r="T31" s="235"/>
      <c r="U31" s="235"/>
      <c r="V31" s="235"/>
      <c r="W31" s="236"/>
      <c r="X31" s="233">
        <f t="shared" si="2"/>
      </c>
      <c r="Y31" s="233"/>
      <c r="Z31" s="233"/>
      <c r="AA31" s="233"/>
      <c r="AB31" s="234">
        <f t="shared" si="3"/>
      </c>
      <c r="AC31" s="235"/>
      <c r="AD31" s="235"/>
      <c r="AE31" s="235"/>
      <c r="AF31" s="235"/>
      <c r="AG31" s="236"/>
    </row>
    <row r="32" spans="1:33" ht="14.25" customHeight="1">
      <c r="A32" s="25">
        <v>91</v>
      </c>
      <c r="B32" s="239">
        <f t="shared" si="0"/>
      </c>
      <c r="C32" s="240"/>
      <c r="D32" s="240"/>
      <c r="E32" s="240"/>
      <c r="F32" s="240"/>
      <c r="G32" s="240"/>
      <c r="H32" s="240"/>
      <c r="I32" s="240"/>
      <c r="J32" s="240"/>
      <c r="K32" s="240"/>
      <c r="L32" s="240"/>
      <c r="M32" s="240"/>
      <c r="N32" s="240"/>
      <c r="O32" s="240"/>
      <c r="P32" s="240"/>
      <c r="Q32" s="241"/>
      <c r="R32" s="234">
        <f t="shared" si="1"/>
      </c>
      <c r="S32" s="235"/>
      <c r="T32" s="235"/>
      <c r="U32" s="235"/>
      <c r="V32" s="235"/>
      <c r="W32" s="236"/>
      <c r="X32" s="233">
        <f t="shared" si="2"/>
      </c>
      <c r="Y32" s="233"/>
      <c r="Z32" s="233"/>
      <c r="AA32" s="233"/>
      <c r="AB32" s="234">
        <f t="shared" si="3"/>
      </c>
      <c r="AC32" s="235"/>
      <c r="AD32" s="235"/>
      <c r="AE32" s="235"/>
      <c r="AF32" s="235"/>
      <c r="AG32" s="236"/>
    </row>
    <row r="33" spans="1:33" ht="14.25" customHeight="1">
      <c r="A33" s="25">
        <v>92</v>
      </c>
      <c r="B33" s="239">
        <f t="shared" si="0"/>
      </c>
      <c r="C33" s="240"/>
      <c r="D33" s="240"/>
      <c r="E33" s="240"/>
      <c r="F33" s="240"/>
      <c r="G33" s="240"/>
      <c r="H33" s="240"/>
      <c r="I33" s="240"/>
      <c r="J33" s="240"/>
      <c r="K33" s="240"/>
      <c r="L33" s="240"/>
      <c r="M33" s="240"/>
      <c r="N33" s="240"/>
      <c r="O33" s="240"/>
      <c r="P33" s="240"/>
      <c r="Q33" s="241"/>
      <c r="R33" s="234">
        <f t="shared" si="1"/>
      </c>
      <c r="S33" s="235"/>
      <c r="T33" s="235"/>
      <c r="U33" s="235"/>
      <c r="V33" s="235"/>
      <c r="W33" s="236"/>
      <c r="X33" s="233">
        <f t="shared" si="2"/>
      </c>
      <c r="Y33" s="233"/>
      <c r="Z33" s="233"/>
      <c r="AA33" s="233"/>
      <c r="AB33" s="234">
        <f t="shared" si="3"/>
      </c>
      <c r="AC33" s="235"/>
      <c r="AD33" s="235"/>
      <c r="AE33" s="235"/>
      <c r="AF33" s="235"/>
      <c r="AG33" s="236"/>
    </row>
    <row r="34" spans="1:33" ht="14.25" customHeight="1">
      <c r="A34" s="25">
        <v>93</v>
      </c>
      <c r="B34" s="239">
        <f t="shared" si="0"/>
      </c>
      <c r="C34" s="240"/>
      <c r="D34" s="240"/>
      <c r="E34" s="240"/>
      <c r="F34" s="240"/>
      <c r="G34" s="240"/>
      <c r="H34" s="240"/>
      <c r="I34" s="240"/>
      <c r="J34" s="240"/>
      <c r="K34" s="240"/>
      <c r="L34" s="240"/>
      <c r="M34" s="240"/>
      <c r="N34" s="240"/>
      <c r="O34" s="240"/>
      <c r="P34" s="240"/>
      <c r="Q34" s="241"/>
      <c r="R34" s="234">
        <f t="shared" si="1"/>
      </c>
      <c r="S34" s="235"/>
      <c r="T34" s="235"/>
      <c r="U34" s="235"/>
      <c r="V34" s="235"/>
      <c r="W34" s="236"/>
      <c r="X34" s="233">
        <f t="shared" si="2"/>
      </c>
      <c r="Y34" s="233"/>
      <c r="Z34" s="233"/>
      <c r="AA34" s="233"/>
      <c r="AB34" s="234">
        <f t="shared" si="3"/>
      </c>
      <c r="AC34" s="235"/>
      <c r="AD34" s="235"/>
      <c r="AE34" s="235"/>
      <c r="AF34" s="235"/>
      <c r="AG34" s="236"/>
    </row>
    <row r="35" spans="1:33" ht="14.25" customHeight="1">
      <c r="A35" s="25">
        <v>94</v>
      </c>
      <c r="B35" s="239">
        <f t="shared" si="0"/>
      </c>
      <c r="C35" s="240"/>
      <c r="D35" s="240"/>
      <c r="E35" s="240"/>
      <c r="F35" s="240"/>
      <c r="G35" s="240"/>
      <c r="H35" s="240"/>
      <c r="I35" s="240"/>
      <c r="J35" s="240"/>
      <c r="K35" s="240"/>
      <c r="L35" s="240"/>
      <c r="M35" s="240"/>
      <c r="N35" s="240"/>
      <c r="O35" s="240"/>
      <c r="P35" s="240"/>
      <c r="Q35" s="241"/>
      <c r="R35" s="234">
        <f t="shared" si="1"/>
      </c>
      <c r="S35" s="235"/>
      <c r="T35" s="235"/>
      <c r="U35" s="235"/>
      <c r="V35" s="235"/>
      <c r="W35" s="236"/>
      <c r="X35" s="233">
        <f t="shared" si="2"/>
      </c>
      <c r="Y35" s="233"/>
      <c r="Z35" s="233"/>
      <c r="AA35" s="233"/>
      <c r="AB35" s="234">
        <f t="shared" si="3"/>
      </c>
      <c r="AC35" s="235"/>
      <c r="AD35" s="235"/>
      <c r="AE35" s="235"/>
      <c r="AF35" s="235"/>
      <c r="AG35" s="236"/>
    </row>
    <row r="36" spans="1:33" ht="14.25" customHeight="1">
      <c r="A36" s="25">
        <v>95</v>
      </c>
      <c r="B36" s="239">
        <f t="shared" si="0"/>
      </c>
      <c r="C36" s="240"/>
      <c r="D36" s="240"/>
      <c r="E36" s="240"/>
      <c r="F36" s="240"/>
      <c r="G36" s="240"/>
      <c r="H36" s="240"/>
      <c r="I36" s="240"/>
      <c r="J36" s="240"/>
      <c r="K36" s="240"/>
      <c r="L36" s="240"/>
      <c r="M36" s="240"/>
      <c r="N36" s="240"/>
      <c r="O36" s="240"/>
      <c r="P36" s="240"/>
      <c r="Q36" s="241"/>
      <c r="R36" s="234">
        <f t="shared" si="1"/>
      </c>
      <c r="S36" s="235"/>
      <c r="T36" s="235"/>
      <c r="U36" s="235"/>
      <c r="V36" s="235"/>
      <c r="W36" s="236"/>
      <c r="X36" s="233">
        <f t="shared" si="2"/>
      </c>
      <c r="Y36" s="233"/>
      <c r="Z36" s="233"/>
      <c r="AA36" s="233"/>
      <c r="AB36" s="234">
        <f t="shared" si="3"/>
      </c>
      <c r="AC36" s="235"/>
      <c r="AD36" s="235"/>
      <c r="AE36" s="235"/>
      <c r="AF36" s="235"/>
      <c r="AG36" s="236"/>
    </row>
    <row r="37" spans="1:33" ht="14.25" customHeight="1">
      <c r="A37" s="25">
        <v>96</v>
      </c>
      <c r="B37" s="239">
        <f t="shared" si="0"/>
      </c>
      <c r="C37" s="240"/>
      <c r="D37" s="240"/>
      <c r="E37" s="240"/>
      <c r="F37" s="240"/>
      <c r="G37" s="240"/>
      <c r="H37" s="240"/>
      <c r="I37" s="240"/>
      <c r="J37" s="240"/>
      <c r="K37" s="240"/>
      <c r="L37" s="240"/>
      <c r="M37" s="240"/>
      <c r="N37" s="240"/>
      <c r="O37" s="240"/>
      <c r="P37" s="240"/>
      <c r="Q37" s="241"/>
      <c r="R37" s="234">
        <f t="shared" si="1"/>
      </c>
      <c r="S37" s="235"/>
      <c r="T37" s="235"/>
      <c r="U37" s="235"/>
      <c r="V37" s="235"/>
      <c r="W37" s="236"/>
      <c r="X37" s="233">
        <f t="shared" si="2"/>
      </c>
      <c r="Y37" s="233"/>
      <c r="Z37" s="233"/>
      <c r="AA37" s="233"/>
      <c r="AB37" s="234">
        <f t="shared" si="3"/>
      </c>
      <c r="AC37" s="235"/>
      <c r="AD37" s="235"/>
      <c r="AE37" s="235"/>
      <c r="AF37" s="235"/>
      <c r="AG37" s="236"/>
    </row>
    <row r="38" spans="1:33" ht="14.25" customHeight="1">
      <c r="A38" s="25">
        <v>97</v>
      </c>
      <c r="B38" s="239">
        <f t="shared" si="0"/>
      </c>
      <c r="C38" s="240"/>
      <c r="D38" s="240"/>
      <c r="E38" s="240"/>
      <c r="F38" s="240"/>
      <c r="G38" s="240"/>
      <c r="H38" s="240"/>
      <c r="I38" s="240"/>
      <c r="J38" s="240"/>
      <c r="K38" s="240"/>
      <c r="L38" s="240"/>
      <c r="M38" s="240"/>
      <c r="N38" s="240"/>
      <c r="O38" s="240"/>
      <c r="P38" s="240"/>
      <c r="Q38" s="241"/>
      <c r="R38" s="234">
        <f t="shared" si="1"/>
      </c>
      <c r="S38" s="235"/>
      <c r="T38" s="235"/>
      <c r="U38" s="235"/>
      <c r="V38" s="235"/>
      <c r="W38" s="236"/>
      <c r="X38" s="233">
        <f t="shared" si="2"/>
      </c>
      <c r="Y38" s="233"/>
      <c r="Z38" s="233"/>
      <c r="AA38" s="233"/>
      <c r="AB38" s="234">
        <f t="shared" si="3"/>
      </c>
      <c r="AC38" s="235"/>
      <c r="AD38" s="235"/>
      <c r="AE38" s="235"/>
      <c r="AF38" s="235"/>
      <c r="AG38" s="236"/>
    </row>
    <row r="39" spans="1:33" ht="14.25" customHeight="1">
      <c r="A39" s="25">
        <v>98</v>
      </c>
      <c r="B39" s="239">
        <f t="shared" si="0"/>
      </c>
      <c r="C39" s="240"/>
      <c r="D39" s="240"/>
      <c r="E39" s="240"/>
      <c r="F39" s="240"/>
      <c r="G39" s="240"/>
      <c r="H39" s="240"/>
      <c r="I39" s="240"/>
      <c r="J39" s="240"/>
      <c r="K39" s="240"/>
      <c r="L39" s="240"/>
      <c r="M39" s="240"/>
      <c r="N39" s="240"/>
      <c r="O39" s="240"/>
      <c r="P39" s="240"/>
      <c r="Q39" s="241"/>
      <c r="R39" s="234">
        <f t="shared" si="1"/>
      </c>
      <c r="S39" s="235"/>
      <c r="T39" s="235"/>
      <c r="U39" s="235"/>
      <c r="V39" s="235"/>
      <c r="W39" s="236"/>
      <c r="X39" s="233">
        <f t="shared" si="2"/>
      </c>
      <c r="Y39" s="233"/>
      <c r="Z39" s="233"/>
      <c r="AA39" s="233"/>
      <c r="AB39" s="234">
        <f t="shared" si="3"/>
      </c>
      <c r="AC39" s="235"/>
      <c r="AD39" s="235"/>
      <c r="AE39" s="235"/>
      <c r="AF39" s="235"/>
      <c r="AG39" s="236"/>
    </row>
    <row r="40" spans="1:33" ht="14.25" customHeight="1">
      <c r="A40" s="25">
        <v>99</v>
      </c>
      <c r="B40" s="239">
        <f t="shared" si="0"/>
      </c>
      <c r="C40" s="240"/>
      <c r="D40" s="240"/>
      <c r="E40" s="240"/>
      <c r="F40" s="240"/>
      <c r="G40" s="240"/>
      <c r="H40" s="240"/>
      <c r="I40" s="240"/>
      <c r="J40" s="240"/>
      <c r="K40" s="240"/>
      <c r="L40" s="240"/>
      <c r="M40" s="240"/>
      <c r="N40" s="240"/>
      <c r="O40" s="240"/>
      <c r="P40" s="240"/>
      <c r="Q40" s="241"/>
      <c r="R40" s="234">
        <f t="shared" si="1"/>
      </c>
      <c r="S40" s="235"/>
      <c r="T40" s="235"/>
      <c r="U40" s="235"/>
      <c r="V40" s="235"/>
      <c r="W40" s="236"/>
      <c r="X40" s="233">
        <f t="shared" si="2"/>
      </c>
      <c r="Y40" s="233"/>
      <c r="Z40" s="233"/>
      <c r="AA40" s="233"/>
      <c r="AB40" s="234">
        <f t="shared" si="3"/>
      </c>
      <c r="AC40" s="235"/>
      <c r="AD40" s="235"/>
      <c r="AE40" s="235"/>
      <c r="AF40" s="235"/>
      <c r="AG40" s="236"/>
    </row>
    <row r="41" spans="1:33" ht="14.25" customHeight="1">
      <c r="A41" s="25">
        <v>100</v>
      </c>
      <c r="B41" s="239">
        <f t="shared" si="0"/>
      </c>
      <c r="C41" s="240"/>
      <c r="D41" s="240"/>
      <c r="E41" s="240"/>
      <c r="F41" s="240"/>
      <c r="G41" s="240"/>
      <c r="H41" s="240"/>
      <c r="I41" s="240"/>
      <c r="J41" s="240"/>
      <c r="K41" s="240"/>
      <c r="L41" s="240"/>
      <c r="M41" s="240"/>
      <c r="N41" s="240"/>
      <c r="O41" s="240"/>
      <c r="P41" s="240"/>
      <c r="Q41" s="241"/>
      <c r="R41" s="234">
        <f t="shared" si="1"/>
      </c>
      <c r="S41" s="235"/>
      <c r="T41" s="235"/>
      <c r="U41" s="235"/>
      <c r="V41" s="235"/>
      <c r="W41" s="236"/>
      <c r="X41" s="233">
        <f t="shared" si="2"/>
      </c>
      <c r="Y41" s="233"/>
      <c r="Z41" s="233"/>
      <c r="AA41" s="233"/>
      <c r="AB41" s="234">
        <f t="shared" si="3"/>
      </c>
      <c r="AC41" s="235"/>
      <c r="AD41" s="235"/>
      <c r="AE41" s="235"/>
      <c r="AF41" s="235"/>
      <c r="AG41" s="236"/>
    </row>
    <row r="42" spans="2:33" ht="14.25" customHeight="1">
      <c r="B42" s="237" t="s">
        <v>163</v>
      </c>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8">
        <f>SUM(AB17:AG41)+SUM('S2c'!AB42)</f>
        <v>0</v>
      </c>
      <c r="AC42" s="238"/>
      <c r="AD42" s="238"/>
      <c r="AE42" s="238"/>
      <c r="AF42" s="238"/>
      <c r="AG42" s="238"/>
    </row>
    <row r="43" spans="2:33" ht="14.25" customHeight="1">
      <c r="B43" s="242" t="s">
        <v>170</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4"/>
    </row>
    <row r="44" spans="2:33" ht="14.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4"/>
    </row>
    <row r="45" spans="2:33" ht="14.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4"/>
    </row>
    <row r="46" spans="2:33" ht="14.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4"/>
    </row>
    <row r="47" spans="2:33" ht="14.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4"/>
    </row>
    <row r="48" spans="2:33" ht="14.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4"/>
    </row>
    <row r="49" spans="2:33" ht="14.25" customHeight="1">
      <c r="B49" s="245"/>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7"/>
    </row>
  </sheetData>
  <sheetProtection sheet="1"/>
  <mergeCells count="112">
    <mergeCell ref="C4:AF11"/>
    <mergeCell ref="B12:AG12"/>
    <mergeCell ref="B13:Q16"/>
    <mergeCell ref="R13:W13"/>
    <mergeCell ref="X13:AA13"/>
    <mergeCell ref="AB13:AG13"/>
    <mergeCell ref="R14:W16"/>
    <mergeCell ref="X14:AA16"/>
    <mergeCell ref="AB14:AG16"/>
    <mergeCell ref="B18:Q18"/>
    <mergeCell ref="R18:W18"/>
    <mergeCell ref="X18:AA18"/>
    <mergeCell ref="AB18:AG18"/>
    <mergeCell ref="B17:Q17"/>
    <mergeCell ref="R17:W17"/>
    <mergeCell ref="X17:AA17"/>
    <mergeCell ref="AB17:AG17"/>
    <mergeCell ref="B20:Q20"/>
    <mergeCell ref="R20:W20"/>
    <mergeCell ref="X20:AA20"/>
    <mergeCell ref="AB20:AG20"/>
    <mergeCell ref="B19:Q19"/>
    <mergeCell ref="R19:W19"/>
    <mergeCell ref="X19:AA19"/>
    <mergeCell ref="AB19:AG19"/>
    <mergeCell ref="B22:Q22"/>
    <mergeCell ref="R22:W22"/>
    <mergeCell ref="X22:AA22"/>
    <mergeCell ref="AB22:AG22"/>
    <mergeCell ref="B21:Q21"/>
    <mergeCell ref="R21:W21"/>
    <mergeCell ref="X21:AA21"/>
    <mergeCell ref="AB21:AG21"/>
    <mergeCell ref="B24:Q24"/>
    <mergeCell ref="R24:W24"/>
    <mergeCell ref="X24:AA24"/>
    <mergeCell ref="AB24:AG24"/>
    <mergeCell ref="B23:Q23"/>
    <mergeCell ref="R23:W23"/>
    <mergeCell ref="X23:AA23"/>
    <mergeCell ref="AB23:AG23"/>
    <mergeCell ref="B26:Q26"/>
    <mergeCell ref="R26:W26"/>
    <mergeCell ref="X26:AA26"/>
    <mergeCell ref="AB26:AG26"/>
    <mergeCell ref="B25:Q25"/>
    <mergeCell ref="R25:W25"/>
    <mergeCell ref="X25:AA25"/>
    <mergeCell ref="AB25:AG25"/>
    <mergeCell ref="B28:Q28"/>
    <mergeCell ref="R28:W28"/>
    <mergeCell ref="X28:AA28"/>
    <mergeCell ref="AB28:AG28"/>
    <mergeCell ref="B27:Q27"/>
    <mergeCell ref="R27:W27"/>
    <mergeCell ref="X27:AA27"/>
    <mergeCell ref="AB27:AG27"/>
    <mergeCell ref="B30:Q30"/>
    <mergeCell ref="R30:W30"/>
    <mergeCell ref="X30:AA30"/>
    <mergeCell ref="AB30:AG30"/>
    <mergeCell ref="B29:Q29"/>
    <mergeCell ref="R29:W29"/>
    <mergeCell ref="X29:AA29"/>
    <mergeCell ref="AB29:AG29"/>
    <mergeCell ref="B32:Q32"/>
    <mergeCell ref="R32:W32"/>
    <mergeCell ref="X32:AA32"/>
    <mergeCell ref="AB32:AG32"/>
    <mergeCell ref="B31:Q31"/>
    <mergeCell ref="R31:W31"/>
    <mergeCell ref="X31:AA31"/>
    <mergeCell ref="AB31:AG31"/>
    <mergeCell ref="B34:Q34"/>
    <mergeCell ref="R34:W34"/>
    <mergeCell ref="X34:AA34"/>
    <mergeCell ref="AB34:AG34"/>
    <mergeCell ref="B33:Q33"/>
    <mergeCell ref="R33:W33"/>
    <mergeCell ref="X33:AA33"/>
    <mergeCell ref="AB33:AG33"/>
    <mergeCell ref="B36:Q36"/>
    <mergeCell ref="R36:W36"/>
    <mergeCell ref="X36:AA36"/>
    <mergeCell ref="AB36:AG36"/>
    <mergeCell ref="B35:Q35"/>
    <mergeCell ref="R35:W35"/>
    <mergeCell ref="X35:AA35"/>
    <mergeCell ref="AB35:AG35"/>
    <mergeCell ref="B38:Q38"/>
    <mergeCell ref="R38:W38"/>
    <mergeCell ref="X38:AA38"/>
    <mergeCell ref="AB38:AG38"/>
    <mergeCell ref="B37:Q37"/>
    <mergeCell ref="R37:W37"/>
    <mergeCell ref="X37:AA37"/>
    <mergeCell ref="AB37:AG37"/>
    <mergeCell ref="B40:Q40"/>
    <mergeCell ref="R40:W40"/>
    <mergeCell ref="X40:AA40"/>
    <mergeCell ref="AB40:AG40"/>
    <mergeCell ref="B39:Q39"/>
    <mergeCell ref="R39:W39"/>
    <mergeCell ref="X39:AA39"/>
    <mergeCell ref="AB39:AG39"/>
    <mergeCell ref="B43:AG49"/>
    <mergeCell ref="B41:Q41"/>
    <mergeCell ref="R41:W41"/>
    <mergeCell ref="X41:AA41"/>
    <mergeCell ref="AB41:AG41"/>
    <mergeCell ref="B42:AA42"/>
    <mergeCell ref="AB42:AG42"/>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ayfa10"/>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177</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8" t="str">
        <f>"TABLO 2"&amp;"-b"&amp;": PROJEDE GÖREV ALAN SÖZLEŞMELİ PERSONEL VE İLGİLİ ÖDEMELER"</f>
        <v>TABLO 2-b: PROJEDE GÖREV ALAN SÖZLEŞMELİ PERSONEL VE İLGİLİ ÖDEMELER</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50"/>
    </row>
    <row r="5" spans="1:33" ht="14.25" customHeight="1">
      <c r="A5" s="25"/>
      <c r="B5" s="269" t="s">
        <v>85</v>
      </c>
      <c r="C5" s="269"/>
      <c r="D5" s="269"/>
      <c r="E5" s="269"/>
      <c r="F5" s="269"/>
      <c r="G5" s="269"/>
      <c r="H5" s="269"/>
      <c r="I5" s="269"/>
      <c r="J5" s="269"/>
      <c r="K5" s="263">
        <v>1</v>
      </c>
      <c r="L5" s="263"/>
      <c r="M5" s="263"/>
      <c r="N5" s="263"/>
      <c r="O5" s="263"/>
      <c r="P5" s="263">
        <v>2</v>
      </c>
      <c r="Q5" s="263"/>
      <c r="R5" s="263"/>
      <c r="S5" s="263"/>
      <c r="T5" s="263"/>
      <c r="U5" s="263" t="s">
        <v>167</v>
      </c>
      <c r="V5" s="263"/>
      <c r="W5" s="263"/>
      <c r="X5" s="263"/>
      <c r="Y5" s="263"/>
      <c r="Z5" s="268">
        <v>4</v>
      </c>
      <c r="AA5" s="268"/>
      <c r="AB5" s="268"/>
      <c r="AC5" s="263" t="s">
        <v>168</v>
      </c>
      <c r="AD5" s="263"/>
      <c r="AE5" s="263"/>
      <c r="AF5" s="263"/>
      <c r="AG5" s="263"/>
    </row>
    <row r="6" spans="1:33" ht="14.25" customHeight="1">
      <c r="A6" s="25"/>
      <c r="B6" s="269"/>
      <c r="C6" s="269"/>
      <c r="D6" s="269"/>
      <c r="E6" s="269"/>
      <c r="F6" s="269"/>
      <c r="G6" s="269"/>
      <c r="H6" s="269"/>
      <c r="I6" s="269"/>
      <c r="J6" s="269"/>
      <c r="K6" s="267" t="str">
        <f>"Alacağı Brüt Ücret"&amp;CHAR(10)&amp;"("&amp;ParaBirimi&amp;"/Ay)"</f>
        <v>Alacağı Brüt Ücret
(TL/Ay)</v>
      </c>
      <c r="L6" s="267"/>
      <c r="M6" s="267"/>
      <c r="N6" s="267"/>
      <c r="O6" s="267"/>
      <c r="P6" s="267" t="str">
        <f>"İşveren"&amp;CHAR(10)&amp;"Hisseleri*"&amp;CHAR(10)&amp;"("&amp;ParaBirimi&amp;"/Ay)"</f>
        <v>İşveren
Hisseleri*
(TL/Ay)</v>
      </c>
      <c r="Q6" s="267"/>
      <c r="R6" s="267"/>
      <c r="S6" s="267"/>
      <c r="T6" s="267"/>
      <c r="U6" s="267" t="str">
        <f>"Proje"&amp;CHAR(10)&amp;"Hesabına"&amp;CHAR(10)&amp;"Masraf"&amp;CHAR(10)&amp;"Kaydedilecek"&amp;CHAR(10)&amp;"Tutar"&amp;CHAR(10)&amp;"("&amp;ParaBirimi&amp;"/Ay)"</f>
        <v>Proje
Hesabına
Masraf
Kaydedilecek
Tutar
(TL/Ay)</v>
      </c>
      <c r="V6" s="267"/>
      <c r="W6" s="267"/>
      <c r="X6" s="267"/>
      <c r="Y6" s="267"/>
      <c r="Z6" s="267" t="s">
        <v>103</v>
      </c>
      <c r="AA6" s="268"/>
      <c r="AB6" s="268"/>
      <c r="AC6" s="267" t="str">
        <f>"Proje Maliyetine"&amp;CHAR(10)&amp;"Girecek Tutar"&amp;CHAR(10)&amp;"("&amp;ParaBirimi&amp;")"</f>
        <v>Proje Maliyetine
Girecek Tutar
(TL)</v>
      </c>
      <c r="AD6" s="267"/>
      <c r="AE6" s="267"/>
      <c r="AF6" s="267"/>
      <c r="AG6" s="267"/>
    </row>
    <row r="7" spans="1:33" ht="14.25" customHeight="1">
      <c r="A7" s="25"/>
      <c r="B7" s="269"/>
      <c r="C7" s="269"/>
      <c r="D7" s="269"/>
      <c r="E7" s="269"/>
      <c r="F7" s="269"/>
      <c r="G7" s="269"/>
      <c r="H7" s="269"/>
      <c r="I7" s="269"/>
      <c r="J7" s="269"/>
      <c r="K7" s="267"/>
      <c r="L7" s="267"/>
      <c r="M7" s="267"/>
      <c r="N7" s="267"/>
      <c r="O7" s="267"/>
      <c r="P7" s="267"/>
      <c r="Q7" s="267"/>
      <c r="R7" s="267"/>
      <c r="S7" s="267"/>
      <c r="T7" s="267"/>
      <c r="U7" s="267"/>
      <c r="V7" s="267"/>
      <c r="W7" s="267"/>
      <c r="X7" s="267"/>
      <c r="Y7" s="267"/>
      <c r="Z7" s="268"/>
      <c r="AA7" s="268"/>
      <c r="AB7" s="268"/>
      <c r="AC7" s="267"/>
      <c r="AD7" s="267"/>
      <c r="AE7" s="267"/>
      <c r="AF7" s="267"/>
      <c r="AG7" s="267"/>
    </row>
    <row r="8" spans="1:33" ht="14.25" customHeight="1">
      <c r="A8" s="25"/>
      <c r="B8" s="269"/>
      <c r="C8" s="269"/>
      <c r="D8" s="269"/>
      <c r="E8" s="269"/>
      <c r="F8" s="269"/>
      <c r="G8" s="269"/>
      <c r="H8" s="269"/>
      <c r="I8" s="269"/>
      <c r="J8" s="269"/>
      <c r="K8" s="267"/>
      <c r="L8" s="267"/>
      <c r="M8" s="267"/>
      <c r="N8" s="267"/>
      <c r="O8" s="267"/>
      <c r="P8" s="267"/>
      <c r="Q8" s="267"/>
      <c r="R8" s="267"/>
      <c r="S8" s="267"/>
      <c r="T8" s="267"/>
      <c r="U8" s="267"/>
      <c r="V8" s="267"/>
      <c r="W8" s="267"/>
      <c r="X8" s="267"/>
      <c r="Y8" s="267"/>
      <c r="Z8" s="268"/>
      <c r="AA8" s="268"/>
      <c r="AB8" s="268"/>
      <c r="AC8" s="267"/>
      <c r="AD8" s="267"/>
      <c r="AE8" s="267"/>
      <c r="AF8" s="267"/>
      <c r="AG8" s="267"/>
    </row>
    <row r="9" spans="1:33" ht="14.25" customHeight="1">
      <c r="A9" s="25"/>
      <c r="B9" s="269"/>
      <c r="C9" s="269"/>
      <c r="D9" s="269"/>
      <c r="E9" s="269"/>
      <c r="F9" s="269"/>
      <c r="G9" s="269"/>
      <c r="H9" s="269"/>
      <c r="I9" s="269"/>
      <c r="J9" s="269"/>
      <c r="K9" s="267"/>
      <c r="L9" s="267"/>
      <c r="M9" s="267"/>
      <c r="N9" s="267"/>
      <c r="O9" s="267"/>
      <c r="P9" s="267"/>
      <c r="Q9" s="267"/>
      <c r="R9" s="267"/>
      <c r="S9" s="267"/>
      <c r="T9" s="267"/>
      <c r="U9" s="267"/>
      <c r="V9" s="267"/>
      <c r="W9" s="267"/>
      <c r="X9" s="267"/>
      <c r="Y9" s="267"/>
      <c r="Z9" s="268"/>
      <c r="AA9" s="268"/>
      <c r="AB9" s="268"/>
      <c r="AC9" s="267"/>
      <c r="AD9" s="267"/>
      <c r="AE9" s="267"/>
      <c r="AF9" s="267"/>
      <c r="AG9" s="267"/>
    </row>
    <row r="10" spans="1:33" ht="14.25" customHeight="1">
      <c r="A10" s="25"/>
      <c r="B10" s="269"/>
      <c r="C10" s="269"/>
      <c r="D10" s="269"/>
      <c r="E10" s="269"/>
      <c r="F10" s="269"/>
      <c r="G10" s="269"/>
      <c r="H10" s="269"/>
      <c r="I10" s="269"/>
      <c r="J10" s="269"/>
      <c r="K10" s="267"/>
      <c r="L10" s="267"/>
      <c r="M10" s="267"/>
      <c r="N10" s="267"/>
      <c r="O10" s="267"/>
      <c r="P10" s="267"/>
      <c r="Q10" s="267"/>
      <c r="R10" s="267"/>
      <c r="S10" s="267"/>
      <c r="T10" s="267"/>
      <c r="U10" s="267"/>
      <c r="V10" s="267"/>
      <c r="W10" s="267"/>
      <c r="X10" s="267"/>
      <c r="Y10" s="267"/>
      <c r="Z10" s="268"/>
      <c r="AA10" s="268"/>
      <c r="AB10" s="268"/>
      <c r="AC10" s="267"/>
      <c r="AD10" s="267"/>
      <c r="AE10" s="267"/>
      <c r="AF10" s="267"/>
      <c r="AG10" s="267"/>
    </row>
    <row r="11" spans="1:33" ht="14.25" customHeight="1">
      <c r="A11" s="25">
        <v>16</v>
      </c>
      <c r="B11" s="266">
        <f aca="true" t="shared" si="0" ref="B11:B25">IF(Soz_Sayi&gt;=A11,IF(INDEX(VTL_AdSoyad,MATCH(A11,L_3,0),1)="","",PROPER(INDEX(VTL_AdSoyad,MATCH(A11,L_3,0),1))),"")</f>
      </c>
      <c r="C11" s="266"/>
      <c r="D11" s="266"/>
      <c r="E11" s="266"/>
      <c r="F11" s="266"/>
      <c r="G11" s="266"/>
      <c r="H11" s="266"/>
      <c r="I11" s="266"/>
      <c r="J11" s="266"/>
      <c r="K11" s="186">
        <f aca="true" t="shared" si="1" ref="K11:K25">IF(Soz_Sayi&gt;=A11,IF(INDEX(VTL_T1,MATCH(A11,L_3,0),1)="","",INDEX(VTL_T1,MATCH(A11,L_3,0),1)),"")</f>
      </c>
      <c r="L11" s="186"/>
      <c r="M11" s="186"/>
      <c r="N11" s="186"/>
      <c r="O11" s="186"/>
      <c r="P11" s="186">
        <f aca="true" t="shared" si="2" ref="P11:P25">IF(Soz_Sayi&gt;=A11,IF(INDEX(VTL_T2,MATCH(A11,L_3,0),1)="","",INDEX(VTL_T2,MATCH(A11,L_3,0),1)),"")</f>
      </c>
      <c r="Q11" s="186"/>
      <c r="R11" s="186"/>
      <c r="S11" s="186"/>
      <c r="T11" s="186"/>
      <c r="U11" s="186">
        <f aca="true" t="shared" si="3" ref="U11:U25">IF(Soz_Sayi&gt;=A11,IF(INDEX(VTL_T3,MATCH(A11,L_3,0),1)="","",INDEX(VTL_T3,MATCH(A11,L_3,0),1)),"")</f>
      </c>
      <c r="V11" s="186"/>
      <c r="W11" s="186"/>
      <c r="X11" s="186"/>
      <c r="Y11" s="186"/>
      <c r="Z11" s="178">
        <f aca="true" t="shared" si="4" ref="Z11:Z25">IF(Soz_Sayi&gt;=A11,IF(INDEX(VTL_T4,MATCH(A11,L_3,0),1)="","",INDEX(VTL_T4,MATCH(A11,L_3,0),1)),"")</f>
      </c>
      <c r="AA11" s="178"/>
      <c r="AB11" s="178"/>
      <c r="AC11" s="186">
        <f aca="true" t="shared" si="5" ref="AC11:AC25">IF(Soz_Sayi&gt;=A11,IF(INDEX(VTL_T5,MATCH(A11,L_3,0),1)="","",INDEX(VTL_T5,MATCH(A11,L_3,0),1)),"")</f>
      </c>
      <c r="AD11" s="186"/>
      <c r="AE11" s="186"/>
      <c r="AF11" s="186"/>
      <c r="AG11" s="186"/>
    </row>
    <row r="12" spans="1:33" ht="14.25" customHeight="1">
      <c r="A12" s="25">
        <v>17</v>
      </c>
      <c r="B12" s="266">
        <f t="shared" si="0"/>
      </c>
      <c r="C12" s="266"/>
      <c r="D12" s="266"/>
      <c r="E12" s="266"/>
      <c r="F12" s="266"/>
      <c r="G12" s="266"/>
      <c r="H12" s="266"/>
      <c r="I12" s="266"/>
      <c r="J12" s="266"/>
      <c r="K12" s="186">
        <f t="shared" si="1"/>
      </c>
      <c r="L12" s="186"/>
      <c r="M12" s="186"/>
      <c r="N12" s="186"/>
      <c r="O12" s="186"/>
      <c r="P12" s="186">
        <f t="shared" si="2"/>
      </c>
      <c r="Q12" s="186"/>
      <c r="R12" s="186"/>
      <c r="S12" s="186"/>
      <c r="T12" s="186"/>
      <c r="U12" s="186">
        <f t="shared" si="3"/>
      </c>
      <c r="V12" s="186"/>
      <c r="W12" s="186"/>
      <c r="X12" s="186"/>
      <c r="Y12" s="186"/>
      <c r="Z12" s="178">
        <f t="shared" si="4"/>
      </c>
      <c r="AA12" s="178"/>
      <c r="AB12" s="178"/>
      <c r="AC12" s="186">
        <f t="shared" si="5"/>
      </c>
      <c r="AD12" s="186"/>
      <c r="AE12" s="186"/>
      <c r="AF12" s="186"/>
      <c r="AG12" s="186"/>
    </row>
    <row r="13" spans="1:33" ht="14.25" customHeight="1">
      <c r="A13" s="25">
        <v>18</v>
      </c>
      <c r="B13" s="266">
        <f t="shared" si="0"/>
      </c>
      <c r="C13" s="266"/>
      <c r="D13" s="266"/>
      <c r="E13" s="266"/>
      <c r="F13" s="266"/>
      <c r="G13" s="266"/>
      <c r="H13" s="266"/>
      <c r="I13" s="266"/>
      <c r="J13" s="266"/>
      <c r="K13" s="186">
        <f t="shared" si="1"/>
      </c>
      <c r="L13" s="186"/>
      <c r="M13" s="186"/>
      <c r="N13" s="186"/>
      <c r="O13" s="186"/>
      <c r="P13" s="186">
        <f t="shared" si="2"/>
      </c>
      <c r="Q13" s="186"/>
      <c r="R13" s="186"/>
      <c r="S13" s="186"/>
      <c r="T13" s="186"/>
      <c r="U13" s="186">
        <f t="shared" si="3"/>
      </c>
      <c r="V13" s="186"/>
      <c r="W13" s="186"/>
      <c r="X13" s="186"/>
      <c r="Y13" s="186"/>
      <c r="Z13" s="178">
        <f t="shared" si="4"/>
      </c>
      <c r="AA13" s="178"/>
      <c r="AB13" s="178"/>
      <c r="AC13" s="186">
        <f t="shared" si="5"/>
      </c>
      <c r="AD13" s="186"/>
      <c r="AE13" s="186"/>
      <c r="AF13" s="186"/>
      <c r="AG13" s="186"/>
    </row>
    <row r="14" spans="1:33" ht="14.25" customHeight="1">
      <c r="A14" s="25">
        <v>19</v>
      </c>
      <c r="B14" s="266">
        <f t="shared" si="0"/>
      </c>
      <c r="C14" s="266"/>
      <c r="D14" s="266"/>
      <c r="E14" s="266"/>
      <c r="F14" s="266"/>
      <c r="G14" s="266"/>
      <c r="H14" s="266"/>
      <c r="I14" s="266"/>
      <c r="J14" s="266"/>
      <c r="K14" s="186">
        <f t="shared" si="1"/>
      </c>
      <c r="L14" s="186"/>
      <c r="M14" s="186"/>
      <c r="N14" s="186"/>
      <c r="O14" s="186"/>
      <c r="P14" s="186">
        <f t="shared" si="2"/>
      </c>
      <c r="Q14" s="186"/>
      <c r="R14" s="186"/>
      <c r="S14" s="186"/>
      <c r="T14" s="186"/>
      <c r="U14" s="186">
        <f t="shared" si="3"/>
      </c>
      <c r="V14" s="186"/>
      <c r="W14" s="186"/>
      <c r="X14" s="186"/>
      <c r="Y14" s="186"/>
      <c r="Z14" s="178">
        <f t="shared" si="4"/>
      </c>
      <c r="AA14" s="178"/>
      <c r="AB14" s="178"/>
      <c r="AC14" s="186">
        <f t="shared" si="5"/>
      </c>
      <c r="AD14" s="186"/>
      <c r="AE14" s="186"/>
      <c r="AF14" s="186"/>
      <c r="AG14" s="186"/>
    </row>
    <row r="15" spans="1:33" ht="14.25" customHeight="1">
      <c r="A15" s="25">
        <v>20</v>
      </c>
      <c r="B15" s="266">
        <f t="shared" si="0"/>
      </c>
      <c r="C15" s="266"/>
      <c r="D15" s="266"/>
      <c r="E15" s="266"/>
      <c r="F15" s="266"/>
      <c r="G15" s="266"/>
      <c r="H15" s="266"/>
      <c r="I15" s="266"/>
      <c r="J15" s="266"/>
      <c r="K15" s="186">
        <f t="shared" si="1"/>
      </c>
      <c r="L15" s="186"/>
      <c r="M15" s="186"/>
      <c r="N15" s="186"/>
      <c r="O15" s="186"/>
      <c r="P15" s="186">
        <f t="shared" si="2"/>
      </c>
      <c r="Q15" s="186"/>
      <c r="R15" s="186"/>
      <c r="S15" s="186"/>
      <c r="T15" s="186"/>
      <c r="U15" s="186">
        <f t="shared" si="3"/>
      </c>
      <c r="V15" s="186"/>
      <c r="W15" s="186"/>
      <c r="X15" s="186"/>
      <c r="Y15" s="186"/>
      <c r="Z15" s="178">
        <f t="shared" si="4"/>
      </c>
      <c r="AA15" s="178"/>
      <c r="AB15" s="178"/>
      <c r="AC15" s="186">
        <f t="shared" si="5"/>
      </c>
      <c r="AD15" s="186"/>
      <c r="AE15" s="186"/>
      <c r="AF15" s="186"/>
      <c r="AG15" s="186"/>
    </row>
    <row r="16" spans="1:33" ht="14.25" customHeight="1">
      <c r="A16" s="25">
        <v>21</v>
      </c>
      <c r="B16" s="266">
        <f t="shared" si="0"/>
      </c>
      <c r="C16" s="266"/>
      <c r="D16" s="266"/>
      <c r="E16" s="266"/>
      <c r="F16" s="266"/>
      <c r="G16" s="266"/>
      <c r="H16" s="266"/>
      <c r="I16" s="266"/>
      <c r="J16" s="266"/>
      <c r="K16" s="186">
        <f t="shared" si="1"/>
      </c>
      <c r="L16" s="186"/>
      <c r="M16" s="186"/>
      <c r="N16" s="186"/>
      <c r="O16" s="186"/>
      <c r="P16" s="186">
        <f t="shared" si="2"/>
      </c>
      <c r="Q16" s="186"/>
      <c r="R16" s="186"/>
      <c r="S16" s="186"/>
      <c r="T16" s="186"/>
      <c r="U16" s="186">
        <f t="shared" si="3"/>
      </c>
      <c r="V16" s="186"/>
      <c r="W16" s="186"/>
      <c r="X16" s="186"/>
      <c r="Y16" s="186"/>
      <c r="Z16" s="178">
        <f t="shared" si="4"/>
      </c>
      <c r="AA16" s="178"/>
      <c r="AB16" s="178"/>
      <c r="AC16" s="186">
        <f t="shared" si="5"/>
      </c>
      <c r="AD16" s="186"/>
      <c r="AE16" s="186"/>
      <c r="AF16" s="186"/>
      <c r="AG16" s="186"/>
    </row>
    <row r="17" spans="1:33" ht="14.25" customHeight="1">
      <c r="A17" s="25">
        <v>22</v>
      </c>
      <c r="B17" s="266">
        <f t="shared" si="0"/>
      </c>
      <c r="C17" s="266"/>
      <c r="D17" s="266"/>
      <c r="E17" s="266"/>
      <c r="F17" s="266"/>
      <c r="G17" s="266"/>
      <c r="H17" s="266"/>
      <c r="I17" s="266"/>
      <c r="J17" s="266"/>
      <c r="K17" s="186">
        <f t="shared" si="1"/>
      </c>
      <c r="L17" s="186"/>
      <c r="M17" s="186"/>
      <c r="N17" s="186"/>
      <c r="O17" s="186"/>
      <c r="P17" s="186">
        <f t="shared" si="2"/>
      </c>
      <c r="Q17" s="186"/>
      <c r="R17" s="186"/>
      <c r="S17" s="186"/>
      <c r="T17" s="186"/>
      <c r="U17" s="186">
        <f t="shared" si="3"/>
      </c>
      <c r="V17" s="186"/>
      <c r="W17" s="186"/>
      <c r="X17" s="186"/>
      <c r="Y17" s="186"/>
      <c r="Z17" s="178">
        <f t="shared" si="4"/>
      </c>
      <c r="AA17" s="178"/>
      <c r="AB17" s="178"/>
      <c r="AC17" s="186">
        <f t="shared" si="5"/>
      </c>
      <c r="AD17" s="186"/>
      <c r="AE17" s="186"/>
      <c r="AF17" s="186"/>
      <c r="AG17" s="186"/>
    </row>
    <row r="18" spans="1:33" ht="14.25" customHeight="1">
      <c r="A18" s="25">
        <v>23</v>
      </c>
      <c r="B18" s="266">
        <f t="shared" si="0"/>
      </c>
      <c r="C18" s="266"/>
      <c r="D18" s="266"/>
      <c r="E18" s="266"/>
      <c r="F18" s="266"/>
      <c r="G18" s="266"/>
      <c r="H18" s="266"/>
      <c r="I18" s="266"/>
      <c r="J18" s="266"/>
      <c r="K18" s="186">
        <f t="shared" si="1"/>
      </c>
      <c r="L18" s="186"/>
      <c r="M18" s="186"/>
      <c r="N18" s="186"/>
      <c r="O18" s="186"/>
      <c r="P18" s="186">
        <f t="shared" si="2"/>
      </c>
      <c r="Q18" s="186"/>
      <c r="R18" s="186"/>
      <c r="S18" s="186"/>
      <c r="T18" s="186"/>
      <c r="U18" s="186">
        <f t="shared" si="3"/>
      </c>
      <c r="V18" s="186"/>
      <c r="W18" s="186"/>
      <c r="X18" s="186"/>
      <c r="Y18" s="186"/>
      <c r="Z18" s="178">
        <f t="shared" si="4"/>
      </c>
      <c r="AA18" s="178"/>
      <c r="AB18" s="178"/>
      <c r="AC18" s="186">
        <f t="shared" si="5"/>
      </c>
      <c r="AD18" s="186"/>
      <c r="AE18" s="186"/>
      <c r="AF18" s="186"/>
      <c r="AG18" s="186"/>
    </row>
    <row r="19" spans="1:33" ht="14.25" customHeight="1">
      <c r="A19" s="25">
        <v>24</v>
      </c>
      <c r="B19" s="266">
        <f t="shared" si="0"/>
      </c>
      <c r="C19" s="266"/>
      <c r="D19" s="266"/>
      <c r="E19" s="266"/>
      <c r="F19" s="266"/>
      <c r="G19" s="266"/>
      <c r="H19" s="266"/>
      <c r="I19" s="266"/>
      <c r="J19" s="266"/>
      <c r="K19" s="186">
        <f t="shared" si="1"/>
      </c>
      <c r="L19" s="186"/>
      <c r="M19" s="186"/>
      <c r="N19" s="186"/>
      <c r="O19" s="186"/>
      <c r="P19" s="186">
        <f t="shared" si="2"/>
      </c>
      <c r="Q19" s="186"/>
      <c r="R19" s="186"/>
      <c r="S19" s="186"/>
      <c r="T19" s="186"/>
      <c r="U19" s="186">
        <f t="shared" si="3"/>
      </c>
      <c r="V19" s="186"/>
      <c r="W19" s="186"/>
      <c r="X19" s="186"/>
      <c r="Y19" s="186"/>
      <c r="Z19" s="178">
        <f t="shared" si="4"/>
      </c>
      <c r="AA19" s="178"/>
      <c r="AB19" s="178"/>
      <c r="AC19" s="186">
        <f t="shared" si="5"/>
      </c>
      <c r="AD19" s="186"/>
      <c r="AE19" s="186"/>
      <c r="AF19" s="186"/>
      <c r="AG19" s="186"/>
    </row>
    <row r="20" spans="1:33" ht="14.25" customHeight="1">
      <c r="A20" s="25">
        <v>25</v>
      </c>
      <c r="B20" s="266">
        <f t="shared" si="0"/>
      </c>
      <c r="C20" s="266"/>
      <c r="D20" s="266"/>
      <c r="E20" s="266"/>
      <c r="F20" s="266"/>
      <c r="G20" s="266"/>
      <c r="H20" s="266"/>
      <c r="I20" s="266"/>
      <c r="J20" s="266"/>
      <c r="K20" s="186">
        <f t="shared" si="1"/>
      </c>
      <c r="L20" s="186"/>
      <c r="M20" s="186"/>
      <c r="N20" s="186"/>
      <c r="O20" s="186"/>
      <c r="P20" s="186">
        <f t="shared" si="2"/>
      </c>
      <c r="Q20" s="186"/>
      <c r="R20" s="186"/>
      <c r="S20" s="186"/>
      <c r="T20" s="186"/>
      <c r="U20" s="186">
        <f t="shared" si="3"/>
      </c>
      <c r="V20" s="186"/>
      <c r="W20" s="186"/>
      <c r="X20" s="186"/>
      <c r="Y20" s="186"/>
      <c r="Z20" s="178">
        <f t="shared" si="4"/>
      </c>
      <c r="AA20" s="178"/>
      <c r="AB20" s="178"/>
      <c r="AC20" s="186">
        <f t="shared" si="5"/>
      </c>
      <c r="AD20" s="186"/>
      <c r="AE20" s="186"/>
      <c r="AF20" s="186"/>
      <c r="AG20" s="186"/>
    </row>
    <row r="21" spans="1:33" ht="14.25" customHeight="1">
      <c r="A21" s="25">
        <v>26</v>
      </c>
      <c r="B21" s="266">
        <f t="shared" si="0"/>
      </c>
      <c r="C21" s="266"/>
      <c r="D21" s="266"/>
      <c r="E21" s="266"/>
      <c r="F21" s="266"/>
      <c r="G21" s="266"/>
      <c r="H21" s="266"/>
      <c r="I21" s="266"/>
      <c r="J21" s="266"/>
      <c r="K21" s="186">
        <f t="shared" si="1"/>
      </c>
      <c r="L21" s="186"/>
      <c r="M21" s="186"/>
      <c r="N21" s="186"/>
      <c r="O21" s="186"/>
      <c r="P21" s="186">
        <f t="shared" si="2"/>
      </c>
      <c r="Q21" s="186"/>
      <c r="R21" s="186"/>
      <c r="S21" s="186"/>
      <c r="T21" s="186"/>
      <c r="U21" s="186">
        <f t="shared" si="3"/>
      </c>
      <c r="V21" s="186"/>
      <c r="W21" s="186"/>
      <c r="X21" s="186"/>
      <c r="Y21" s="186"/>
      <c r="Z21" s="178">
        <f t="shared" si="4"/>
      </c>
      <c r="AA21" s="178"/>
      <c r="AB21" s="178"/>
      <c r="AC21" s="186">
        <f t="shared" si="5"/>
      </c>
      <c r="AD21" s="186"/>
      <c r="AE21" s="186"/>
      <c r="AF21" s="186"/>
      <c r="AG21" s="186"/>
    </row>
    <row r="22" spans="1:33" ht="14.25" customHeight="1">
      <c r="A22" s="25">
        <v>27</v>
      </c>
      <c r="B22" s="266">
        <f t="shared" si="0"/>
      </c>
      <c r="C22" s="266"/>
      <c r="D22" s="266"/>
      <c r="E22" s="266"/>
      <c r="F22" s="266"/>
      <c r="G22" s="266"/>
      <c r="H22" s="266"/>
      <c r="I22" s="266"/>
      <c r="J22" s="266"/>
      <c r="K22" s="186">
        <f t="shared" si="1"/>
      </c>
      <c r="L22" s="186"/>
      <c r="M22" s="186"/>
      <c r="N22" s="186"/>
      <c r="O22" s="186"/>
      <c r="P22" s="186">
        <f t="shared" si="2"/>
      </c>
      <c r="Q22" s="186"/>
      <c r="R22" s="186"/>
      <c r="S22" s="186"/>
      <c r="T22" s="186"/>
      <c r="U22" s="186">
        <f t="shared" si="3"/>
      </c>
      <c r="V22" s="186"/>
      <c r="W22" s="186"/>
      <c r="X22" s="186"/>
      <c r="Y22" s="186"/>
      <c r="Z22" s="178">
        <f t="shared" si="4"/>
      </c>
      <c r="AA22" s="178"/>
      <c r="AB22" s="178"/>
      <c r="AC22" s="186">
        <f t="shared" si="5"/>
      </c>
      <c r="AD22" s="186"/>
      <c r="AE22" s="186"/>
      <c r="AF22" s="186"/>
      <c r="AG22" s="186"/>
    </row>
    <row r="23" spans="1:33" ht="14.25" customHeight="1">
      <c r="A23" s="25">
        <v>28</v>
      </c>
      <c r="B23" s="266">
        <f t="shared" si="0"/>
      </c>
      <c r="C23" s="266"/>
      <c r="D23" s="266"/>
      <c r="E23" s="266"/>
      <c r="F23" s="266"/>
      <c r="G23" s="266"/>
      <c r="H23" s="266"/>
      <c r="I23" s="266"/>
      <c r="J23" s="266"/>
      <c r="K23" s="186">
        <f t="shared" si="1"/>
      </c>
      <c r="L23" s="186"/>
      <c r="M23" s="186"/>
      <c r="N23" s="186"/>
      <c r="O23" s="186"/>
      <c r="P23" s="186">
        <f t="shared" si="2"/>
      </c>
      <c r="Q23" s="186"/>
      <c r="R23" s="186"/>
      <c r="S23" s="186"/>
      <c r="T23" s="186"/>
      <c r="U23" s="186">
        <f t="shared" si="3"/>
      </c>
      <c r="V23" s="186"/>
      <c r="W23" s="186"/>
      <c r="X23" s="186"/>
      <c r="Y23" s="186"/>
      <c r="Z23" s="178">
        <f t="shared" si="4"/>
      </c>
      <c r="AA23" s="178"/>
      <c r="AB23" s="178"/>
      <c r="AC23" s="186">
        <f t="shared" si="5"/>
      </c>
      <c r="AD23" s="186"/>
      <c r="AE23" s="186"/>
      <c r="AF23" s="186"/>
      <c r="AG23" s="186"/>
    </row>
    <row r="24" spans="1:33" ht="14.25" customHeight="1">
      <c r="A24" s="25">
        <v>29</v>
      </c>
      <c r="B24" s="266">
        <f t="shared" si="0"/>
      </c>
      <c r="C24" s="266"/>
      <c r="D24" s="266"/>
      <c r="E24" s="266"/>
      <c r="F24" s="266"/>
      <c r="G24" s="266"/>
      <c r="H24" s="266"/>
      <c r="I24" s="266"/>
      <c r="J24" s="266"/>
      <c r="K24" s="186">
        <f t="shared" si="1"/>
      </c>
      <c r="L24" s="186"/>
      <c r="M24" s="186"/>
      <c r="N24" s="186"/>
      <c r="O24" s="186"/>
      <c r="P24" s="186">
        <f t="shared" si="2"/>
      </c>
      <c r="Q24" s="186"/>
      <c r="R24" s="186"/>
      <c r="S24" s="186"/>
      <c r="T24" s="186"/>
      <c r="U24" s="186">
        <f t="shared" si="3"/>
      </c>
      <c r="V24" s="186"/>
      <c r="W24" s="186"/>
      <c r="X24" s="186"/>
      <c r="Y24" s="186"/>
      <c r="Z24" s="178">
        <f t="shared" si="4"/>
      </c>
      <c r="AA24" s="178"/>
      <c r="AB24" s="178"/>
      <c r="AC24" s="186">
        <f t="shared" si="5"/>
      </c>
      <c r="AD24" s="186"/>
      <c r="AE24" s="186"/>
      <c r="AF24" s="186"/>
      <c r="AG24" s="186"/>
    </row>
    <row r="25" spans="1:33" ht="14.25" customHeight="1">
      <c r="A25" s="25">
        <v>30</v>
      </c>
      <c r="B25" s="266">
        <f t="shared" si="0"/>
      </c>
      <c r="C25" s="266"/>
      <c r="D25" s="266"/>
      <c r="E25" s="266"/>
      <c r="F25" s="266"/>
      <c r="G25" s="266"/>
      <c r="H25" s="266"/>
      <c r="I25" s="266"/>
      <c r="J25" s="266"/>
      <c r="K25" s="186">
        <f t="shared" si="1"/>
      </c>
      <c r="L25" s="186"/>
      <c r="M25" s="186"/>
      <c r="N25" s="186"/>
      <c r="O25" s="186"/>
      <c r="P25" s="186">
        <f t="shared" si="2"/>
      </c>
      <c r="Q25" s="186"/>
      <c r="R25" s="186"/>
      <c r="S25" s="186"/>
      <c r="T25" s="186"/>
      <c r="U25" s="186">
        <f t="shared" si="3"/>
      </c>
      <c r="V25" s="186"/>
      <c r="W25" s="186"/>
      <c r="X25" s="186"/>
      <c r="Y25" s="186"/>
      <c r="Z25" s="178">
        <f t="shared" si="4"/>
      </c>
      <c r="AA25" s="178"/>
      <c r="AB25" s="178"/>
      <c r="AC25" s="186">
        <f t="shared" si="5"/>
      </c>
      <c r="AD25" s="186"/>
      <c r="AE25" s="186"/>
      <c r="AF25" s="186"/>
      <c r="AG25" s="186"/>
    </row>
    <row r="26" spans="2:33" ht="14.25" customHeight="1">
      <c r="B26" s="264" t="s">
        <v>163</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186">
        <f>SUM(AC11:AG25)+SUM('S3'!AC26)</f>
        <v>0</v>
      </c>
      <c r="AD26" s="186"/>
      <c r="AE26" s="186"/>
      <c r="AF26" s="186"/>
      <c r="AG26" s="18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7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7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7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7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7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7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7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7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7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7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7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7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7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7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7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7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7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7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7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7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7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7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Z5:AB5"/>
    <mergeCell ref="AC6:AG10"/>
    <mergeCell ref="K11:O11"/>
    <mergeCell ref="P11:T11"/>
    <mergeCell ref="U11:Y11"/>
    <mergeCell ref="Z6:AB10"/>
    <mergeCell ref="Z11:AB11"/>
    <mergeCell ref="B4:AG4"/>
    <mergeCell ref="B5:J10"/>
    <mergeCell ref="K5:O5"/>
    <mergeCell ref="P5:T5"/>
    <mergeCell ref="U5:Y5"/>
    <mergeCell ref="AC11:AG11"/>
    <mergeCell ref="AC5:AG5"/>
    <mergeCell ref="K6:O10"/>
    <mergeCell ref="P6:T10"/>
    <mergeCell ref="U6:Y10"/>
    <mergeCell ref="B12:J12"/>
    <mergeCell ref="K12:O12"/>
    <mergeCell ref="P12:T12"/>
    <mergeCell ref="U12:Y12"/>
    <mergeCell ref="B11:J11"/>
    <mergeCell ref="Z13:AB13"/>
    <mergeCell ref="AC13:AG13"/>
    <mergeCell ref="Z12:AB12"/>
    <mergeCell ref="AC12:AG12"/>
    <mergeCell ref="B14:J14"/>
    <mergeCell ref="K14:O14"/>
    <mergeCell ref="B13:J13"/>
    <mergeCell ref="K13:O13"/>
    <mergeCell ref="P13:T13"/>
    <mergeCell ref="U13:Y13"/>
    <mergeCell ref="P14:T14"/>
    <mergeCell ref="U14:Y14"/>
    <mergeCell ref="Z16:AB16"/>
    <mergeCell ref="AC16:AG16"/>
    <mergeCell ref="Z15:AB15"/>
    <mergeCell ref="AC15:AG15"/>
    <mergeCell ref="Z14:AB14"/>
    <mergeCell ref="AC14:AG14"/>
    <mergeCell ref="B15:J15"/>
    <mergeCell ref="K15:O15"/>
    <mergeCell ref="P15:T15"/>
    <mergeCell ref="U15:Y15"/>
    <mergeCell ref="B16:J16"/>
    <mergeCell ref="K16:O16"/>
    <mergeCell ref="P16:T16"/>
    <mergeCell ref="U16:Y16"/>
    <mergeCell ref="Z17:AB17"/>
    <mergeCell ref="AC17:AG17"/>
    <mergeCell ref="B18:J18"/>
    <mergeCell ref="K18:O18"/>
    <mergeCell ref="B17:J17"/>
    <mergeCell ref="K17:O17"/>
    <mergeCell ref="P17:T17"/>
    <mergeCell ref="U17:Y17"/>
    <mergeCell ref="P18:T18"/>
    <mergeCell ref="U18:Y18"/>
    <mergeCell ref="Z20:AB20"/>
    <mergeCell ref="AC20:AG20"/>
    <mergeCell ref="Z19:AB19"/>
    <mergeCell ref="AC19:AG19"/>
    <mergeCell ref="Z18:AB18"/>
    <mergeCell ref="AC18:AG18"/>
    <mergeCell ref="B19:J19"/>
    <mergeCell ref="K19:O19"/>
    <mergeCell ref="P19:T19"/>
    <mergeCell ref="U19:Y19"/>
    <mergeCell ref="B20:J20"/>
    <mergeCell ref="K20:O20"/>
    <mergeCell ref="P20:T20"/>
    <mergeCell ref="U20:Y20"/>
    <mergeCell ref="Z21:AB21"/>
    <mergeCell ref="AC21:AG21"/>
    <mergeCell ref="B22:J22"/>
    <mergeCell ref="K22:O22"/>
    <mergeCell ref="B21:J21"/>
    <mergeCell ref="K21:O21"/>
    <mergeCell ref="P21:T21"/>
    <mergeCell ref="U21:Y21"/>
    <mergeCell ref="P22:T22"/>
    <mergeCell ref="U22:Y22"/>
    <mergeCell ref="Z24:AB24"/>
    <mergeCell ref="AC24:AG24"/>
    <mergeCell ref="Z23:AB23"/>
    <mergeCell ref="AC23:AG23"/>
    <mergeCell ref="Z22:AB22"/>
    <mergeCell ref="AC22:AG22"/>
    <mergeCell ref="B23:J23"/>
    <mergeCell ref="K23:O23"/>
    <mergeCell ref="P23:T23"/>
    <mergeCell ref="U23:Y23"/>
    <mergeCell ref="B24:J24"/>
    <mergeCell ref="K24:O24"/>
    <mergeCell ref="P24:T24"/>
    <mergeCell ref="U24:Y24"/>
    <mergeCell ref="B26:AB26"/>
    <mergeCell ref="AC26:AG26"/>
    <mergeCell ref="B25:J25"/>
    <mergeCell ref="K25:O25"/>
    <mergeCell ref="P25:T25"/>
    <mergeCell ref="U25:Y25"/>
    <mergeCell ref="Z25:AB25"/>
    <mergeCell ref="AC25:AG25"/>
  </mergeCells>
  <printOptions/>
  <pageMargins left="0.8464566929133859"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ugura</dc:creator>
  <cp:keywords/>
  <dc:description/>
  <cp:lastModifiedBy>nurdano</cp:lastModifiedBy>
  <cp:lastPrinted>2015-07-02T08:54:02Z</cp:lastPrinted>
  <dcterms:created xsi:type="dcterms:W3CDTF">2009-10-20T11:36:25Z</dcterms:created>
  <dcterms:modified xsi:type="dcterms:W3CDTF">2017-01-16T13:49:25Z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